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showInkAnnotation="0" codeName="ThisWorkbook" autoCompressPictures="0" defaultThemeVersion="124226"/>
  <mc:AlternateContent xmlns:mc="http://schemas.openxmlformats.org/markup-compatibility/2006">
    <mc:Choice Requires="x15">
      <x15ac:absPath xmlns:x15ac="http://schemas.microsoft.com/office/spreadsheetml/2010/11/ac" url="C:\Users\Rika\Desktop\GFSI forms\"/>
    </mc:Choice>
  </mc:AlternateContent>
  <xr:revisionPtr revIDLastSave="0" documentId="13_ncr:1_{FFEB6542-49D9-4321-A740-5C1FBAD949AC}" xr6:coauthVersionLast="47" xr6:coauthVersionMax="47" xr10:uidLastSave="{00000000-0000-0000-0000-000000000000}"/>
  <bookViews>
    <workbookView xWindow="-108" yWindow="-108" windowWidth="23256" windowHeight="12576" activeTab="2" xr2:uid="{00000000-000D-0000-FFFF-FFFF00000000}"/>
  </bookViews>
  <sheets>
    <sheet name="How to use this Document" sheetId="26" r:id="rId1"/>
    <sheet name="Summary and report" sheetId="15" r:id="rId2"/>
    <sheet name="Checklist" sheetId="13" r:id="rId3"/>
    <sheet name="Conformity Overview" sheetId="25" r:id="rId4"/>
    <sheet name="Exemptions" sheetId="24" r:id="rId5"/>
    <sheet name="Lookups" sheetId="14" state="hidden" r:id="rId6"/>
    <sheet name="User Guidance" sheetId="22" r:id="rId7"/>
    <sheet name="Disclaimer and Logo Usage" sheetId="23" r:id="rId8"/>
  </sheets>
  <externalReferences>
    <externalReference r:id="rId9"/>
  </externalReferences>
  <definedNames>
    <definedName name="_xlnm._FilterDatabase" localSheetId="2" hidden="1">Checklist!$A$1:$I$149</definedName>
    <definedName name="_xlnm._FilterDatabase" localSheetId="5" hidden="1">[1]Sheet1!$A$1:$A$87</definedName>
    <definedName name="BuyingCompanySettings">Lookups!$A$6</definedName>
    <definedName name="CategoryList">OFFSET(Lookups!$S$1,1,0,COUNTA(Lookups!$S:$S)-1,1)</definedName>
    <definedName name="ItemList">OFFSET(Lookups!$U$1,1,0,COUNTA(Lookups!$U:$U)-1,1)</definedName>
    <definedName name="_xlnm.Print_Area" localSheetId="2">Checklist!$A$1:$D$149</definedName>
    <definedName name="_xlnm.Print_Area" localSheetId="3">'Conformity Overview'!$B$1:$F$29</definedName>
    <definedName name="_xlnm.Print_Area" localSheetId="4">Exemptions!$A:$B</definedName>
    <definedName name="_xlnm.Print_Area" localSheetId="0">'How to use this Document'!$A:$B</definedName>
    <definedName name="_xlnm.Print_Area" localSheetId="1">'Summary and report'!$A$1:$Q$77</definedName>
    <definedName name="_xlnm.Print_Area" localSheetId="6">'User Guidance'!$A:$C</definedName>
    <definedName name="_xlnm.Print_Titles" localSheetId="2">Checklist!$1:$1</definedName>
    <definedName name="_xlnm.Print_Titles" localSheetId="6">'User Guidance'!$1:$1</definedName>
    <definedName name="SelectedLevel">Lookups!$C$4</definedName>
    <definedName name="SelectedLevelLetter">Lookups!$B$4</definedName>
    <definedName name="SelectedLevelNumber">Lookups!$A$4</definedName>
    <definedName name="SelectedUserType">Lookups!$C$2</definedName>
    <definedName name="ShowToClear">Lookups!$I$5</definedName>
    <definedName name="SubCategoryList">OFFSET(Lookups!$T$1,1,0,COUNTA(Lookups!$T:$T)-1,1)</definedName>
    <definedName name="UserPassMark">'Summary and report'!$I$44</definedName>
    <definedName name="UserTypeNumber">Lookups!$A$2</definedName>
    <definedName name="Z_09C5A0D5_3C03_4254_B8F5_62C9BCC73A03_.wvu.Cols" localSheetId="2" hidden="1">Checklist!#REF!</definedName>
    <definedName name="Z_09C5A0D5_3C03_4254_B8F5_62C9BCC73A03_.wvu.PrintArea" localSheetId="2" hidden="1">Checklist!$A$1:$D$149</definedName>
    <definedName name="Z_09C5A0D5_3C03_4254_B8F5_62C9BCC73A03_.wvu.Rows" localSheetId="2" hidden="1">Checklist!#REF!</definedName>
    <definedName name="Z_A581CC47_A547_4DAD_B1A1_046F5455F96B_.wvu.Cols" localSheetId="2" hidden="1">Checklist!#REF!</definedName>
    <definedName name="Z_A581CC47_A547_4DAD_B1A1_046F5455F96B_.wvu.PrintArea" localSheetId="2" hidden="1">Checklist!$A$1:$D$149</definedName>
    <definedName name="Z_A581CC47_A547_4DAD_B1A1_046F5455F96B_.wvu.Rows" localSheetId="2" hidden="1">Checklist!#REF!</definedName>
  </definedNames>
  <calcPr calcId="191029"/>
  <customWorkbookViews>
    <customWorkbookView name="jessicaw - Affichage personnalisé" guid="{A581CC47-A547-4DAD-B1A1-046F5455F96B}" mergeInterval="0" personalView="1" maximized="1" xWindow="1" yWindow="1" windowWidth="1362" windowHeight="538" activeSheetId="4"/>
    <customWorkbookView name="LORCATA - Personal View" guid="{09C5A0D5-3C03-4254-B8F5-62C9BCC73A03}" mergeInterval="0" personalView="1" maximized="1" windowWidth="1276" windowHeight="59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 i="13" l="1"/>
  <c r="E10" i="13"/>
  <c r="E15" i="13"/>
  <c r="E17" i="13"/>
  <c r="E20" i="13"/>
  <c r="E25" i="13"/>
  <c r="E28" i="13"/>
  <c r="E31" i="13"/>
  <c r="E33" i="13"/>
  <c r="E36" i="13"/>
  <c r="E39" i="13"/>
  <c r="E41" i="13"/>
  <c r="E43" i="13"/>
  <c r="E46" i="13"/>
  <c r="E49" i="13"/>
  <c r="E54" i="13"/>
  <c r="E57" i="13"/>
  <c r="E60" i="13"/>
  <c r="E63" i="13"/>
  <c r="E65" i="13"/>
  <c r="E68" i="13"/>
  <c r="E69" i="13"/>
  <c r="E76" i="13"/>
  <c r="E83" i="13"/>
  <c r="E87" i="13"/>
  <c r="E89" i="13"/>
  <c r="E94" i="13"/>
  <c r="E97" i="13"/>
  <c r="E102" i="13"/>
  <c r="E105" i="13"/>
  <c r="E109" i="13"/>
  <c r="E113" i="13"/>
  <c r="E119" i="13"/>
  <c r="E120" i="13"/>
  <c r="E127" i="13"/>
  <c r="E133" i="13"/>
  <c r="E146" i="13"/>
  <c r="E2" i="13"/>
  <c r="H44" i="15"/>
  <c r="B36" i="24"/>
  <c r="B35" i="24"/>
  <c r="B34" i="24"/>
  <c r="B33" i="24"/>
  <c r="B32" i="24"/>
  <c r="B31" i="24"/>
  <c r="B30" i="24"/>
  <c r="B29" i="24"/>
  <c r="B28" i="24"/>
  <c r="B27" i="24"/>
  <c r="B26" i="24"/>
  <c r="B25" i="24"/>
  <c r="B24" i="24"/>
  <c r="B23" i="24"/>
  <c r="B22" i="24"/>
  <c r="B21" i="24"/>
  <c r="B20" i="24"/>
  <c r="B19" i="24"/>
  <c r="B18" i="24"/>
  <c r="B17" i="24"/>
  <c r="B16" i="24"/>
  <c r="B15" i="24"/>
  <c r="B14" i="24"/>
  <c r="B13" i="24"/>
  <c r="B12" i="24"/>
  <c r="B11" i="24"/>
  <c r="B10" i="24"/>
  <c r="B9" i="24"/>
  <c r="B8" i="24"/>
  <c r="B7" i="24"/>
  <c r="B6" i="24"/>
  <c r="B5" i="24"/>
  <c r="B4" i="24"/>
  <c r="B3" i="24"/>
  <c r="B2" i="24"/>
  <c r="F14" i="25"/>
  <c r="F13" i="25"/>
  <c r="F12" i="25"/>
  <c r="F11" i="25"/>
  <c r="F10" i="25"/>
  <c r="F9" i="25"/>
  <c r="F8" i="25"/>
  <c r="F7" i="25"/>
  <c r="F6" i="25"/>
  <c r="F5" i="25"/>
  <c r="F4" i="25"/>
  <c r="C17" i="25"/>
  <c r="C12" i="25"/>
  <c r="C11" i="25"/>
  <c r="C10" i="25"/>
  <c r="C9" i="25"/>
  <c r="C8" i="25"/>
  <c r="C7" i="25"/>
  <c r="C6" i="25"/>
  <c r="C5" i="25"/>
  <c r="C4" i="25"/>
  <c r="F149" i="13"/>
  <c r="F148" i="13"/>
  <c r="F147" i="13"/>
  <c r="F146" i="13"/>
  <c r="J146" i="13"/>
  <c r="F145" i="13"/>
  <c r="F144" i="13"/>
  <c r="F143" i="13"/>
  <c r="F142" i="13"/>
  <c r="F141" i="13"/>
  <c r="F140" i="13"/>
  <c r="F139" i="13"/>
  <c r="F138" i="13"/>
  <c r="F137" i="13"/>
  <c r="F136" i="13"/>
  <c r="F135" i="13"/>
  <c r="F134" i="13"/>
  <c r="F133" i="13"/>
  <c r="J133" i="13" s="1"/>
  <c r="F132" i="13"/>
  <c r="F131" i="13"/>
  <c r="F130" i="13"/>
  <c r="F129" i="13"/>
  <c r="F128" i="13"/>
  <c r="F127" i="13"/>
  <c r="J127" i="13"/>
  <c r="F126" i="13"/>
  <c r="F125" i="13"/>
  <c r="F124" i="13"/>
  <c r="F123" i="13"/>
  <c r="F122" i="13"/>
  <c r="F121" i="13"/>
  <c r="F120" i="13"/>
  <c r="J120" i="13"/>
  <c r="F119" i="13"/>
  <c r="J119" i="13" s="1"/>
  <c r="F118" i="13"/>
  <c r="F117" i="13"/>
  <c r="F116" i="13"/>
  <c r="F115" i="13"/>
  <c r="F114" i="13"/>
  <c r="F113" i="13"/>
  <c r="J113" i="13" s="1"/>
  <c r="F112" i="13"/>
  <c r="F111" i="13"/>
  <c r="F110" i="13"/>
  <c r="F109" i="13"/>
  <c r="J109" i="13" s="1"/>
  <c r="F108" i="13"/>
  <c r="F107" i="13"/>
  <c r="F106" i="13"/>
  <c r="F105" i="13"/>
  <c r="J105" i="13" s="1"/>
  <c r="F104" i="13"/>
  <c r="F103" i="13"/>
  <c r="F102" i="13"/>
  <c r="J102" i="13" s="1"/>
  <c r="F101" i="13"/>
  <c r="J101" i="13" s="1"/>
  <c r="F100" i="13"/>
  <c r="F99" i="13"/>
  <c r="F98" i="13"/>
  <c r="F97" i="13"/>
  <c r="J97" i="13" s="1"/>
  <c r="F96" i="13"/>
  <c r="F95" i="13"/>
  <c r="F94" i="13"/>
  <c r="J94" i="13" s="1"/>
  <c r="F93" i="13"/>
  <c r="F92" i="13"/>
  <c r="F91" i="13"/>
  <c r="J91" i="13" s="1"/>
  <c r="F90" i="13"/>
  <c r="F89" i="13"/>
  <c r="J89" i="13" s="1"/>
  <c r="F88" i="13"/>
  <c r="J88" i="13" s="1"/>
  <c r="F87" i="13"/>
  <c r="J87" i="13"/>
  <c r="F86" i="13"/>
  <c r="F85" i="13"/>
  <c r="J85" i="13" s="1"/>
  <c r="F84" i="13"/>
  <c r="F83" i="13"/>
  <c r="J83" i="13" s="1"/>
  <c r="F82" i="13"/>
  <c r="J82" i="13" s="1"/>
  <c r="F81" i="13"/>
  <c r="F80" i="13"/>
  <c r="F79" i="13"/>
  <c r="F78" i="13"/>
  <c r="J78" i="13" s="1"/>
  <c r="F77" i="13"/>
  <c r="F76" i="13"/>
  <c r="J76" i="13" s="1"/>
  <c r="F75" i="13"/>
  <c r="J75" i="13" s="1"/>
  <c r="F74" i="13"/>
  <c r="F73" i="13"/>
  <c r="F72" i="13"/>
  <c r="F71" i="13"/>
  <c r="J71" i="13" s="1"/>
  <c r="F70" i="13"/>
  <c r="F69" i="13"/>
  <c r="J69" i="13" s="1"/>
  <c r="F68" i="13"/>
  <c r="J68" i="13" s="1"/>
  <c r="F67" i="13"/>
  <c r="F66" i="13"/>
  <c r="F65" i="13"/>
  <c r="J65" i="13" s="1"/>
  <c r="F64" i="13"/>
  <c r="F63" i="13"/>
  <c r="J63" i="13" s="1"/>
  <c r="F62" i="13"/>
  <c r="F61" i="13"/>
  <c r="F60" i="13"/>
  <c r="J60" i="13" s="1"/>
  <c r="F59" i="13"/>
  <c r="F58" i="13"/>
  <c r="F57" i="13"/>
  <c r="J57" i="13" s="1"/>
  <c r="F56" i="13"/>
  <c r="F55" i="13"/>
  <c r="F54" i="13"/>
  <c r="J54" i="13" s="1"/>
  <c r="F53" i="13"/>
  <c r="F52" i="13"/>
  <c r="F51" i="13"/>
  <c r="J51" i="13" s="1"/>
  <c r="F50" i="13"/>
  <c r="J50" i="13" s="1"/>
  <c r="F49" i="13"/>
  <c r="J49" i="13" s="1"/>
  <c r="F48" i="13"/>
  <c r="F47" i="13"/>
  <c r="J47" i="13" s="1"/>
  <c r="F46" i="13"/>
  <c r="J46" i="13"/>
  <c r="F45" i="13"/>
  <c r="F44" i="13"/>
  <c r="J44" i="13" s="1"/>
  <c r="F43" i="13"/>
  <c r="J43" i="13"/>
  <c r="F42" i="13"/>
  <c r="J42" i="13" s="1"/>
  <c r="F41" i="13"/>
  <c r="J41" i="13" s="1"/>
  <c r="F40" i="13"/>
  <c r="F39" i="13"/>
  <c r="J39" i="13" s="1"/>
  <c r="F38" i="13"/>
  <c r="F37" i="13"/>
  <c r="F36" i="13"/>
  <c r="J36" i="13" s="1"/>
  <c r="F35" i="13"/>
  <c r="F34" i="13"/>
  <c r="F33" i="13"/>
  <c r="J33" i="13" s="1"/>
  <c r="F32" i="13"/>
  <c r="F31" i="13"/>
  <c r="J31" i="13" s="1"/>
  <c r="F30" i="13"/>
  <c r="J30" i="13" s="1"/>
  <c r="F29" i="13"/>
  <c r="F28" i="13"/>
  <c r="J28" i="13" s="1"/>
  <c r="F27" i="13"/>
  <c r="J27" i="13" s="1"/>
  <c r="F26" i="13"/>
  <c r="J26" i="13" s="1"/>
  <c r="F25" i="13"/>
  <c r="J25" i="13" s="1"/>
  <c r="F24" i="13"/>
  <c r="J24" i="13" s="1"/>
  <c r="F23" i="13"/>
  <c r="J23" i="13" s="1"/>
  <c r="F22" i="13"/>
  <c r="J22" i="13" s="1"/>
  <c r="F21" i="13"/>
  <c r="F20" i="13"/>
  <c r="J20" i="13" s="1"/>
  <c r="F2" i="13"/>
  <c r="J2" i="13" s="1"/>
  <c r="F3" i="13"/>
  <c r="J3" i="13" s="1"/>
  <c r="F4" i="13"/>
  <c r="J4" i="13" s="1"/>
  <c r="F5" i="13"/>
  <c r="J5" i="13" s="1"/>
  <c r="F6" i="13"/>
  <c r="J6" i="13" s="1"/>
  <c r="F7" i="13"/>
  <c r="J7" i="13" s="1"/>
  <c r="F8" i="13"/>
  <c r="J8" i="13" s="1"/>
  <c r="F9" i="13"/>
  <c r="J9" i="13" s="1"/>
  <c r="F10" i="13"/>
  <c r="J10" i="13" s="1"/>
  <c r="F11" i="13"/>
  <c r="J11" i="13" s="1"/>
  <c r="F12" i="13"/>
  <c r="J12" i="13" s="1"/>
  <c r="F13" i="13"/>
  <c r="J13" i="13" s="1"/>
  <c r="F14" i="13"/>
  <c r="J14" i="13" s="1"/>
  <c r="F15" i="13"/>
  <c r="J15" i="13" s="1"/>
  <c r="F16" i="13"/>
  <c r="J16" i="13" s="1"/>
  <c r="F17" i="13"/>
  <c r="J17" i="13" s="1"/>
  <c r="F18" i="13"/>
  <c r="J18" i="13" s="1"/>
  <c r="F19" i="13"/>
  <c r="J19" i="13" s="1"/>
  <c r="J21" i="13"/>
  <c r="J29" i="13"/>
  <c r="J32" i="13"/>
  <c r="J34" i="13"/>
  <c r="J35" i="13"/>
  <c r="J37" i="13"/>
  <c r="J38" i="13"/>
  <c r="J40" i="13"/>
  <c r="J45" i="13"/>
  <c r="J48" i="13"/>
  <c r="J52" i="13"/>
  <c r="J53" i="13"/>
  <c r="J55" i="13"/>
  <c r="J56" i="13"/>
  <c r="J58" i="13"/>
  <c r="J59" i="13"/>
  <c r="J61" i="13"/>
  <c r="J62" i="13"/>
  <c r="J64" i="13"/>
  <c r="J66" i="13"/>
  <c r="J67" i="13"/>
  <c r="J70" i="13"/>
  <c r="J72" i="13"/>
  <c r="J73" i="13"/>
  <c r="J74" i="13"/>
  <c r="J77" i="13"/>
  <c r="J79" i="13"/>
  <c r="J80" i="13"/>
  <c r="J81" i="13"/>
  <c r="J84" i="13"/>
  <c r="J86" i="13"/>
  <c r="J90" i="13"/>
  <c r="J92" i="13"/>
  <c r="J93" i="13"/>
  <c r="J95" i="13"/>
  <c r="J96" i="13"/>
  <c r="J98" i="13"/>
  <c r="J99" i="13"/>
  <c r="J100" i="13"/>
  <c r="J103" i="13"/>
  <c r="J104" i="13"/>
  <c r="J106" i="13"/>
  <c r="J107" i="13"/>
  <c r="J108" i="13"/>
  <c r="J110" i="13"/>
  <c r="J111" i="13"/>
  <c r="J112" i="13"/>
  <c r="J114" i="13"/>
  <c r="J115" i="13"/>
  <c r="J116" i="13"/>
  <c r="J117" i="13"/>
  <c r="J118" i="13"/>
  <c r="J121" i="13"/>
  <c r="J122" i="13"/>
  <c r="J123" i="13"/>
  <c r="J124" i="13"/>
  <c r="J125" i="13"/>
  <c r="J126" i="13"/>
  <c r="J128" i="13"/>
  <c r="J129" i="13"/>
  <c r="J130" i="13"/>
  <c r="J131" i="13"/>
  <c r="J132" i="13"/>
  <c r="J134" i="13"/>
  <c r="J135" i="13"/>
  <c r="J136" i="13"/>
  <c r="J137" i="13"/>
  <c r="J138" i="13"/>
  <c r="J139" i="13"/>
  <c r="J140" i="13"/>
  <c r="J141" i="13"/>
  <c r="J142" i="13"/>
  <c r="J143" i="13"/>
  <c r="J144" i="13"/>
  <c r="J145" i="13"/>
  <c r="J147" i="13"/>
  <c r="J148" i="13"/>
  <c r="J149" i="13"/>
  <c r="H4" i="13"/>
  <c r="H6" i="13"/>
  <c r="H8" i="13"/>
  <c r="H9" i="13"/>
  <c r="H5" i="13"/>
  <c r="H7" i="13"/>
  <c r="H11" i="13"/>
  <c r="H12" i="13"/>
  <c r="H13" i="13"/>
  <c r="H14" i="13"/>
  <c r="H18" i="13"/>
  <c r="H19" i="13"/>
  <c r="H21" i="13"/>
  <c r="H22" i="13"/>
  <c r="H23" i="13"/>
  <c r="H24" i="13"/>
  <c r="H26" i="13"/>
  <c r="H27" i="13"/>
  <c r="H29" i="13"/>
  <c r="H30" i="13"/>
  <c r="H32" i="13"/>
  <c r="H34" i="13"/>
  <c r="H35" i="13"/>
  <c r="H37" i="13"/>
  <c r="H38" i="13"/>
  <c r="H40" i="13"/>
  <c r="H42" i="13"/>
  <c r="H44" i="13"/>
  <c r="H45" i="13"/>
  <c r="H47" i="13"/>
  <c r="H48" i="13"/>
  <c r="H50" i="13"/>
  <c r="H51" i="13"/>
  <c r="H52" i="13"/>
  <c r="H53" i="13"/>
  <c r="H55" i="13"/>
  <c r="H56" i="13"/>
  <c r="H58" i="13"/>
  <c r="H59" i="13"/>
  <c r="H61" i="13"/>
  <c r="H62" i="13"/>
  <c r="H64" i="13"/>
  <c r="H66" i="13"/>
  <c r="H67" i="13"/>
  <c r="H70" i="13"/>
  <c r="H71" i="13"/>
  <c r="H72" i="13"/>
  <c r="H73" i="13"/>
  <c r="H74" i="13"/>
  <c r="H75" i="13"/>
  <c r="H77" i="13"/>
  <c r="H78" i="13"/>
  <c r="H79" i="13"/>
  <c r="H80" i="13"/>
  <c r="H81" i="13"/>
  <c r="H82" i="13"/>
  <c r="H84" i="13"/>
  <c r="H85" i="13"/>
  <c r="H86" i="13"/>
  <c r="H88" i="13"/>
  <c r="H90" i="13"/>
  <c r="H91" i="13"/>
  <c r="H92" i="13"/>
  <c r="H93" i="13"/>
  <c r="H95" i="13"/>
  <c r="H96" i="13"/>
  <c r="H98" i="13"/>
  <c r="H99" i="13"/>
  <c r="H100" i="13"/>
  <c r="H101" i="13"/>
  <c r="H103" i="13"/>
  <c r="H104" i="13"/>
  <c r="H106" i="13"/>
  <c r="H107" i="13"/>
  <c r="H108" i="13"/>
  <c r="H110" i="13"/>
  <c r="H111" i="13"/>
  <c r="H112" i="13"/>
  <c r="H114" i="13"/>
  <c r="H115" i="13"/>
  <c r="H116" i="13"/>
  <c r="H117" i="13"/>
  <c r="H118" i="13"/>
  <c r="H121" i="13"/>
  <c r="H122" i="13"/>
  <c r="H123" i="13"/>
  <c r="H124" i="13"/>
  <c r="H125" i="13"/>
  <c r="H126" i="13"/>
  <c r="H128" i="13"/>
  <c r="H129" i="13"/>
  <c r="H130" i="13"/>
  <c r="H131" i="13"/>
  <c r="H132" i="13"/>
  <c r="H134" i="13"/>
  <c r="H135" i="13"/>
  <c r="H136" i="13"/>
  <c r="H137" i="13"/>
  <c r="H138" i="13"/>
  <c r="H139" i="13"/>
  <c r="H140" i="13"/>
  <c r="H141" i="13"/>
  <c r="H142" i="13"/>
  <c r="H143" i="13"/>
  <c r="H144" i="13"/>
  <c r="H145" i="13"/>
  <c r="H147" i="13"/>
  <c r="H148" i="13"/>
  <c r="H149" i="13"/>
  <c r="B14" i="14"/>
  <c r="B4" i="14"/>
  <c r="E2" i="25" s="1"/>
  <c r="C14" i="14"/>
  <c r="K55" i="15"/>
  <c r="K53" i="15"/>
  <c r="K54" i="15"/>
  <c r="I2" i="14"/>
  <c r="C48" i="15"/>
  <c r="B1" i="25"/>
  <c r="E27" i="25"/>
  <c r="E16" i="25"/>
  <c r="E3" i="25"/>
  <c r="B27" i="25"/>
  <c r="B16" i="25"/>
  <c r="B3" i="25"/>
  <c r="A25" i="14"/>
  <c r="A24" i="14"/>
  <c r="A23" i="14"/>
  <c r="G149" i="13"/>
  <c r="G148" i="13"/>
  <c r="G147" i="13"/>
  <c r="G145" i="13"/>
  <c r="G144" i="13"/>
  <c r="G143" i="13"/>
  <c r="G142" i="13"/>
  <c r="G141" i="13"/>
  <c r="G140" i="13"/>
  <c r="G139" i="13"/>
  <c r="G138" i="13"/>
  <c r="G137" i="13"/>
  <c r="G136" i="13"/>
  <c r="G135" i="13"/>
  <c r="G134" i="13"/>
  <c r="G132" i="13"/>
  <c r="G131" i="13"/>
  <c r="G130" i="13"/>
  <c r="G129" i="13"/>
  <c r="G128" i="13"/>
  <c r="G126" i="13"/>
  <c r="G125" i="13"/>
  <c r="G124" i="13"/>
  <c r="G123" i="13"/>
  <c r="G122" i="13"/>
  <c r="G121" i="13"/>
  <c r="G118" i="13"/>
  <c r="G117" i="13"/>
  <c r="G116" i="13"/>
  <c r="G115" i="13"/>
  <c r="G114" i="13"/>
  <c r="G112" i="13"/>
  <c r="G111" i="13"/>
  <c r="G110" i="13"/>
  <c r="G108" i="13"/>
  <c r="G107" i="13"/>
  <c r="G106" i="13"/>
  <c r="G104" i="13"/>
  <c r="G103" i="13"/>
  <c r="G101" i="13"/>
  <c r="G100" i="13"/>
  <c r="G99" i="13"/>
  <c r="G98" i="13"/>
  <c r="G96" i="13"/>
  <c r="G95" i="13"/>
  <c r="G93" i="13"/>
  <c r="G92" i="13"/>
  <c r="G91" i="13"/>
  <c r="G90" i="13"/>
  <c r="G88" i="13"/>
  <c r="G86" i="13"/>
  <c r="G85" i="13"/>
  <c r="G84" i="13"/>
  <c r="G82" i="13"/>
  <c r="G81" i="13"/>
  <c r="G80" i="13"/>
  <c r="G79" i="13"/>
  <c r="G78" i="13"/>
  <c r="G77" i="13"/>
  <c r="G75" i="13"/>
  <c r="G74" i="13"/>
  <c r="G73" i="13"/>
  <c r="G72" i="13"/>
  <c r="G71" i="13"/>
  <c r="G70" i="13"/>
  <c r="G67" i="13"/>
  <c r="G66" i="13"/>
  <c r="G64" i="13"/>
  <c r="G62" i="13"/>
  <c r="G61" i="13"/>
  <c r="G59" i="13"/>
  <c r="G58" i="13"/>
  <c r="G56" i="13"/>
  <c r="G55" i="13"/>
  <c r="G53" i="13"/>
  <c r="G52" i="13"/>
  <c r="G51" i="13"/>
  <c r="G50" i="13"/>
  <c r="G48" i="13"/>
  <c r="G47" i="13"/>
  <c r="G45" i="13"/>
  <c r="G44" i="13"/>
  <c r="G42" i="13"/>
  <c r="G40" i="13"/>
  <c r="G38" i="13"/>
  <c r="G37" i="13"/>
  <c r="G35" i="13"/>
  <c r="G34" i="13"/>
  <c r="G32" i="13"/>
  <c r="G30" i="13"/>
  <c r="G29" i="13"/>
  <c r="G27" i="13"/>
  <c r="G26" i="13"/>
  <c r="G24" i="13"/>
  <c r="G23" i="13"/>
  <c r="G22" i="13"/>
  <c r="G21" i="13"/>
  <c r="G19" i="13"/>
  <c r="G18" i="13"/>
  <c r="G16" i="13"/>
  <c r="G14" i="13"/>
  <c r="G13" i="13"/>
  <c r="G12" i="13"/>
  <c r="G11" i="13"/>
  <c r="G9" i="13"/>
  <c r="G8" i="13"/>
  <c r="G7" i="13"/>
  <c r="G6" i="13"/>
  <c r="G5" i="13"/>
  <c r="L14" i="14"/>
  <c r="E14" i="14"/>
  <c r="F14" i="14"/>
  <c r="K14" i="14"/>
  <c r="J14" i="14"/>
  <c r="G14" i="14"/>
  <c r="C6" i="14"/>
  <c r="C2" i="14"/>
  <c r="C4" i="14"/>
  <c r="N6" i="14" s="1"/>
  <c r="G4" i="13"/>
  <c r="E17" i="14" s="1"/>
  <c r="E18" i="13"/>
  <c r="E114" i="13"/>
  <c r="E130" i="13"/>
  <c r="E7" i="13"/>
  <c r="E27" i="13"/>
  <c r="E55" i="13"/>
  <c r="E75" i="13"/>
  <c r="E99" i="13"/>
  <c r="E115" i="13"/>
  <c r="E139" i="13"/>
  <c r="E12" i="13"/>
  <c r="E40" i="13"/>
  <c r="E56" i="13"/>
  <c r="E84" i="13"/>
  <c r="E100" i="13"/>
  <c r="E116" i="13"/>
  <c r="E136" i="13"/>
  <c r="E5" i="13"/>
  <c r="E29" i="13"/>
  <c r="E61" i="13"/>
  <c r="E85" i="13"/>
  <c r="E121" i="13"/>
  <c r="E141" i="13"/>
  <c r="N14" i="14"/>
  <c r="N15" i="14"/>
  <c r="F17" i="25"/>
  <c r="C28" i="25"/>
  <c r="C22" i="25"/>
  <c r="C18" i="25"/>
  <c r="C20" i="25"/>
  <c r="C29" i="25"/>
  <c r="C19" i="25"/>
  <c r="F29" i="25"/>
  <c r="C25" i="25"/>
  <c r="C21" i="25"/>
  <c r="F28" i="25"/>
  <c r="C24" i="25"/>
  <c r="F18" i="25"/>
  <c r="C23" i="25"/>
  <c r="E13" i="14"/>
  <c r="E25" i="14" s="1"/>
  <c r="F11" i="14"/>
  <c r="F23" i="14"/>
  <c r="K10" i="14"/>
  <c r="K11" i="14"/>
  <c r="K23" i="14" s="1"/>
  <c r="L13" i="14"/>
  <c r="L25" i="14" s="1"/>
  <c r="K12" i="14"/>
  <c r="K24" i="14" s="1"/>
  <c r="L17" i="14"/>
  <c r="E11" i="14"/>
  <c r="E23" i="14" s="1"/>
  <c r="F10" i="14"/>
  <c r="E12" i="14"/>
  <c r="E24" i="14" s="1"/>
  <c r="G10" i="14"/>
  <c r="G12" i="14"/>
  <c r="G24" i="14" s="1"/>
  <c r="K13" i="14"/>
  <c r="K25" i="14" s="1"/>
  <c r="F17" i="14"/>
  <c r="L10" i="14"/>
  <c r="F13" i="14"/>
  <c r="F25" i="14" s="1"/>
  <c r="G11" i="14"/>
  <c r="G23" i="14" s="1"/>
  <c r="L12" i="14"/>
  <c r="L24" i="14" s="1"/>
  <c r="G17" i="14"/>
  <c r="J11" i="14"/>
  <c r="J23" i="14" s="1"/>
  <c r="J12" i="14"/>
  <c r="J24" i="14" s="1"/>
  <c r="F12" i="14"/>
  <c r="F24" i="14" s="1"/>
  <c r="G13" i="14"/>
  <c r="G25" i="14" s="1"/>
  <c r="E10" i="14"/>
  <c r="K17" i="14"/>
  <c r="J13" i="14"/>
  <c r="J25" i="14" s="1"/>
  <c r="C17" i="14"/>
  <c r="N17" i="14" s="1"/>
  <c r="C13" i="14"/>
  <c r="C12" i="14"/>
  <c r="C11" i="14"/>
  <c r="N11" i="14" s="1"/>
  <c r="B11" i="14"/>
  <c r="B10" i="14"/>
  <c r="J10" i="14"/>
  <c r="J16" i="14" s="1"/>
  <c r="B13" i="14"/>
  <c r="L11" i="14"/>
  <c r="L23" i="14" s="1"/>
  <c r="C10" i="14"/>
  <c r="B12" i="14"/>
  <c r="B17" i="14"/>
  <c r="P12" i="14"/>
  <c r="K16" i="14"/>
  <c r="K18" i="14" s="1"/>
  <c r="P18" i="14" s="1"/>
  <c r="E16" i="14"/>
  <c r="D27" i="25"/>
  <c r="D16" i="25"/>
  <c r="D15" i="25"/>
  <c r="E74" i="13" l="1"/>
  <c r="E58" i="13"/>
  <c r="E90" i="13"/>
  <c r="E34" i="13"/>
  <c r="L5" i="25"/>
  <c r="N17" i="25"/>
  <c r="K8" i="25"/>
  <c r="G4" i="25"/>
  <c r="O10" i="25"/>
  <c r="H5" i="25"/>
  <c r="I19" i="25"/>
  <c r="P17" i="25"/>
  <c r="N11" i="25"/>
  <c r="I29" i="25"/>
  <c r="G23" i="25"/>
  <c r="K9" i="25"/>
  <c r="L17" i="25"/>
  <c r="G17" i="25"/>
  <c r="P12" i="25"/>
  <c r="H21" i="25"/>
  <c r="O7" i="25"/>
  <c r="O12" i="25"/>
  <c r="H24" i="25"/>
  <c r="G21" i="25"/>
  <c r="J11" i="25"/>
  <c r="I8" i="25"/>
  <c r="L6" i="25"/>
  <c r="J22" i="25"/>
  <c r="J25" i="25"/>
  <c r="J17" i="25"/>
  <c r="P29" i="25"/>
  <c r="K20" i="25"/>
  <c r="I18" i="25"/>
  <c r="I24" i="25"/>
  <c r="O9" i="25"/>
  <c r="K22" i="25"/>
  <c r="N14" i="25"/>
  <c r="I12" i="25"/>
  <c r="P8" i="25"/>
  <c r="G10" i="25"/>
  <c r="K25" i="25"/>
  <c r="M17" i="25"/>
  <c r="K6" i="25"/>
  <c r="G8" i="25"/>
  <c r="G19" i="25"/>
  <c r="L8" i="25"/>
  <c r="O29" i="25"/>
  <c r="H11" i="25"/>
  <c r="G28" i="25"/>
  <c r="G20" i="25"/>
  <c r="J23" i="25"/>
  <c r="I4" i="25"/>
  <c r="G7" i="25"/>
  <c r="J28" i="25"/>
  <c r="I6" i="25"/>
  <c r="G18" i="25"/>
  <c r="L9" i="25"/>
  <c r="G12" i="25"/>
  <c r="K12" i="25"/>
  <c r="K24" i="25"/>
  <c r="N12" i="25"/>
  <c r="L7" i="25"/>
  <c r="L13" i="25"/>
  <c r="N29" i="25"/>
  <c r="G5" i="25"/>
  <c r="K19" i="25"/>
  <c r="H9" i="25"/>
  <c r="I23" i="25"/>
  <c r="P10" i="25"/>
  <c r="P18" i="25"/>
  <c r="M29" i="25"/>
  <c r="G9" i="25"/>
  <c r="N8" i="25"/>
  <c r="L10" i="25"/>
  <c r="N4" i="25"/>
  <c r="G29" i="25"/>
  <c r="H10" i="25"/>
  <c r="K23" i="25"/>
  <c r="P5" i="25"/>
  <c r="L11" i="25"/>
  <c r="M8" i="25"/>
  <c r="J20" i="25"/>
  <c r="K4" i="25"/>
  <c r="K18" i="25"/>
  <c r="I17" i="25"/>
  <c r="H22" i="25"/>
  <c r="N5" i="25"/>
  <c r="K29" i="25"/>
  <c r="G11" i="25"/>
  <c r="O17" i="25"/>
  <c r="M5" i="25"/>
  <c r="I21" i="25"/>
  <c r="H25" i="25"/>
  <c r="J29" i="25"/>
  <c r="O11" i="25"/>
  <c r="H12" i="25"/>
  <c r="L16" i="14"/>
  <c r="L18" i="14" s="1"/>
  <c r="L19" i="14" s="1"/>
  <c r="Q19" i="14" s="1"/>
  <c r="F16" i="14"/>
  <c r="F18" i="14" s="1"/>
  <c r="F19" i="14" s="1"/>
  <c r="C16" i="14"/>
  <c r="Q11" i="14"/>
  <c r="Q16" i="14"/>
  <c r="K19" i="14"/>
  <c r="P19" i="14" s="1"/>
  <c r="C20" i="14"/>
  <c r="N20" i="14" s="1"/>
  <c r="G16" i="14"/>
  <c r="G18" i="14" s="1"/>
  <c r="G19" i="14" s="1"/>
  <c r="B20" i="14"/>
  <c r="P11" i="14"/>
  <c r="Q10" i="14"/>
  <c r="Q17" i="14"/>
  <c r="Q20" i="14"/>
  <c r="O20" i="14"/>
  <c r="E137" i="13"/>
  <c r="E117" i="13"/>
  <c r="E81" i="13"/>
  <c r="E53" i="13"/>
  <c r="E21" i="13"/>
  <c r="E148" i="13"/>
  <c r="E132" i="13"/>
  <c r="E112" i="13"/>
  <c r="E96" i="13"/>
  <c r="E80" i="13"/>
  <c r="E52" i="13"/>
  <c r="E32" i="13"/>
  <c r="E8" i="13"/>
  <c r="E135" i="13"/>
  <c r="E111" i="13"/>
  <c r="E95" i="13"/>
  <c r="E71" i="13"/>
  <c r="E51" i="13"/>
  <c r="E23" i="13"/>
  <c r="E142" i="13"/>
  <c r="E126" i="13"/>
  <c r="E110" i="13"/>
  <c r="E86" i="13"/>
  <c r="E70" i="13"/>
  <c r="E50" i="13"/>
  <c r="E30" i="13"/>
  <c r="E14" i="13"/>
  <c r="P16" i="14"/>
  <c r="Q12" i="14"/>
  <c r="O12" i="14"/>
  <c r="P10" i="14"/>
  <c r="O11" i="14"/>
  <c r="P17" i="14"/>
  <c r="N12" i="14"/>
  <c r="O13" i="14"/>
  <c r="P20" i="14"/>
  <c r="E149" i="13"/>
  <c r="E129" i="13"/>
  <c r="E101" i="13"/>
  <c r="E77" i="13"/>
  <c r="E45" i="13"/>
  <c r="E13" i="13"/>
  <c r="E144" i="13"/>
  <c r="E128" i="13"/>
  <c r="E108" i="13"/>
  <c r="E92" i="13"/>
  <c r="E72" i="13"/>
  <c r="E48" i="13"/>
  <c r="E24" i="13"/>
  <c r="E147" i="13"/>
  <c r="E131" i="13"/>
  <c r="E107" i="13"/>
  <c r="E91" i="13"/>
  <c r="E67" i="13"/>
  <c r="E47" i="13"/>
  <c r="E19" i="13"/>
  <c r="E138" i="13"/>
  <c r="E122" i="13"/>
  <c r="E106" i="13"/>
  <c r="E82" i="13"/>
  <c r="E66" i="13"/>
  <c r="E42" i="13"/>
  <c r="E26" i="13"/>
  <c r="E6" i="13"/>
  <c r="O14" i="14"/>
  <c r="Q14" i="14"/>
  <c r="Q18" i="14"/>
  <c r="Q13" i="14"/>
  <c r="P13" i="14"/>
  <c r="N9" i="14"/>
  <c r="E145" i="13"/>
  <c r="E125" i="13"/>
  <c r="E93" i="13"/>
  <c r="E73" i="13"/>
  <c r="E37" i="13"/>
  <c r="E9" i="13"/>
  <c r="E140" i="13"/>
  <c r="E124" i="13"/>
  <c r="E104" i="13"/>
  <c r="E88" i="13"/>
  <c r="E64" i="13"/>
  <c r="E44" i="13"/>
  <c r="E16" i="13"/>
  <c r="E143" i="13"/>
  <c r="E123" i="13"/>
  <c r="E103" i="13"/>
  <c r="E79" i="13"/>
  <c r="E59" i="13"/>
  <c r="E35" i="13"/>
  <c r="E11" i="13"/>
  <c r="E134" i="13"/>
  <c r="E118" i="13"/>
  <c r="E98" i="13"/>
  <c r="E78" i="13"/>
  <c r="E62" i="13"/>
  <c r="E38" i="13"/>
  <c r="E22" i="13"/>
  <c r="E4" i="13"/>
  <c r="P14" i="14"/>
  <c r="O16" i="14"/>
  <c r="C18" i="14"/>
  <c r="N16" i="14"/>
  <c r="M12" i="25"/>
  <c r="I11" i="25"/>
  <c r="H28" i="25"/>
  <c r="P14" i="25"/>
  <c r="J12" i="25"/>
  <c r="A12" i="25" s="1"/>
  <c r="O8" i="25"/>
  <c r="D8" i="25" s="1"/>
  <c r="H23" i="25"/>
  <c r="A23" i="25" s="1"/>
  <c r="P13" i="25"/>
  <c r="L28" i="25"/>
  <c r="H7" i="25"/>
  <c r="I7" i="25"/>
  <c r="P11" i="25"/>
  <c r="G6" i="25"/>
  <c r="K28" i="25"/>
  <c r="J24" i="25"/>
  <c r="M9" i="25"/>
  <c r="I25" i="25"/>
  <c r="J8" i="25"/>
  <c r="J4" i="25"/>
  <c r="I5" i="25"/>
  <c r="L29" i="25"/>
  <c r="M13" i="25"/>
  <c r="H29" i="25"/>
  <c r="M11" i="25"/>
  <c r="D11" i="25" s="1"/>
  <c r="I22" i="25"/>
  <c r="N10" i="25"/>
  <c r="H4" i="25"/>
  <c r="O4" i="25"/>
  <c r="H20" i="25"/>
  <c r="I9" i="25"/>
  <c r="H19" i="25"/>
  <c r="H8" i="25"/>
  <c r="I28" i="25"/>
  <c r="P6" i="25"/>
  <c r="K11" i="25"/>
  <c r="J6" i="25"/>
  <c r="M18" i="25"/>
  <c r="I20" i="25"/>
  <c r="A20" i="25" s="1"/>
  <c r="G25" i="25"/>
  <c r="N6" i="25"/>
  <c r="G24" i="25"/>
  <c r="M14" i="25"/>
  <c r="M4" i="25"/>
  <c r="O18" i="25"/>
  <c r="I10" i="25"/>
  <c r="O14" i="25"/>
  <c r="N13" i="25"/>
  <c r="H6" i="25"/>
  <c r="H17" i="25"/>
  <c r="J10" i="25"/>
  <c r="M28" i="25"/>
  <c r="P28" i="25"/>
  <c r="K21" i="25"/>
  <c r="P7" i="25"/>
  <c r="P9" i="25"/>
  <c r="J19" i="25"/>
  <c r="A19" i="25" s="1"/>
  <c r="G22" i="25"/>
  <c r="M10" i="25"/>
  <c r="N9" i="25"/>
  <c r="O5" i="25"/>
  <c r="D5" i="25" s="1"/>
  <c r="J9" i="25"/>
  <c r="A9" i="25" s="1"/>
  <c r="N18" i="25"/>
  <c r="K7" i="25"/>
  <c r="K10" i="25"/>
  <c r="N7" i="25"/>
  <c r="M6" i="25"/>
  <c r="L12" i="25"/>
  <c r="J21" i="25"/>
  <c r="A21" i="25" s="1"/>
  <c r="J5" i="25"/>
  <c r="K5" i="25"/>
  <c r="O28" i="25"/>
  <c r="O13" i="25"/>
  <c r="D13" i="25" s="1"/>
  <c r="H18" i="25"/>
  <c r="O6" i="25"/>
  <c r="P4" i="25"/>
  <c r="N28" i="25"/>
  <c r="J18" i="25"/>
  <c r="A18" i="25" s="1"/>
  <c r="L14" i="25"/>
  <c r="L4" i="25"/>
  <c r="J7" i="25"/>
  <c r="A7" i="25" s="1"/>
  <c r="L18" i="25"/>
  <c r="M7" i="25"/>
  <c r="K17" i="25"/>
  <c r="A29" i="25"/>
  <c r="O10" i="14"/>
  <c r="D12" i="25"/>
  <c r="N10" i="14"/>
  <c r="D29" i="25"/>
  <c r="A28" i="25"/>
  <c r="A11" i="25"/>
  <c r="D17" i="25"/>
  <c r="E18" i="14"/>
  <c r="E19" i="14" s="1"/>
  <c r="B16" i="14"/>
  <c r="B18" i="14" s="1"/>
  <c r="B19" i="14" s="1"/>
  <c r="N13" i="14"/>
  <c r="J17" i="14"/>
  <c r="O17" i="14" s="1"/>
  <c r="D9" i="25" l="1"/>
  <c r="D6" i="25"/>
  <c r="P6" i="14"/>
  <c r="A10" i="25"/>
  <c r="D10" i="25"/>
  <c r="A17" i="25"/>
  <c r="A22" i="25"/>
  <c r="D28" i="25"/>
  <c r="A4" i="25"/>
  <c r="A24" i="25"/>
  <c r="A8" i="25"/>
  <c r="J18" i="14"/>
  <c r="A5" i="25"/>
  <c r="D7" i="25"/>
  <c r="A25" i="25"/>
  <c r="C19" i="14"/>
  <c r="N19" i="14" s="1"/>
  <c r="N18" i="14"/>
  <c r="I34" i="15" s="1"/>
  <c r="D14" i="25"/>
  <c r="D18" i="25"/>
  <c r="A6" i="25"/>
  <c r="D4" i="25"/>
  <c r="N25" i="14" l="1"/>
  <c r="G48" i="15"/>
  <c r="I55" i="15"/>
  <c r="I54" i="15"/>
  <c r="O25" i="14"/>
  <c r="P25" i="14"/>
  <c r="O24" i="14"/>
  <c r="I56" i="15"/>
  <c r="P24" i="14"/>
  <c r="P23" i="14"/>
  <c r="N43" i="15"/>
  <c r="N23" i="14"/>
  <c r="N24" i="14"/>
  <c r="I53" i="15"/>
  <c r="O23" i="14"/>
  <c r="J19" i="14"/>
  <c r="O19" i="14" s="1"/>
  <c r="O18"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author>
    <author>BOULAIS Christophe</author>
    <author>Peter Clayton</author>
  </authors>
  <commentList>
    <comment ref="D4" authorId="0" shapeId="0" xr:uid="{00000000-0006-0000-0100-000001000000}">
      <text>
        <r>
          <rPr>
            <sz val="9"/>
            <color indexed="81"/>
            <rFont val="Tahoma"/>
            <family val="2"/>
          </rPr>
          <t>The name of the company that is to be assessed</t>
        </r>
      </text>
    </comment>
    <comment ref="M4" authorId="0" shapeId="0" xr:uid="{00000000-0006-0000-0100-000002000000}">
      <text>
        <r>
          <rPr>
            <sz val="9"/>
            <color indexed="81"/>
            <rFont val="Tahoma"/>
            <family val="2"/>
          </rPr>
          <t>The name of the person who has actually carried out the assessment.</t>
        </r>
      </text>
    </comment>
    <comment ref="D6" authorId="0" shapeId="0" xr:uid="{00000000-0006-0000-0100-000003000000}">
      <text>
        <r>
          <rPr>
            <sz val="9"/>
            <color indexed="81"/>
            <rFont val="Tahoma"/>
            <family val="2"/>
          </rPr>
          <t xml:space="preserve">The category of food production. These are taken from the GFSI Guidance Document Version 6. There is a provision for more than one category for companies, if needed.
</t>
        </r>
        <r>
          <rPr>
            <b/>
            <sz val="9"/>
            <color indexed="81"/>
            <rFont val="Tahoma"/>
            <family val="2"/>
          </rPr>
          <t xml:space="preserve">C Pre-process handling of animal products </t>
        </r>
        <r>
          <rPr>
            <sz val="9"/>
            <color indexed="81"/>
            <rFont val="Tahoma"/>
            <family val="2"/>
          </rPr>
          <t xml:space="preserve"> (Gutting, filleting, bulk freezing of fish; Storage of game)
</t>
        </r>
        <r>
          <rPr>
            <b/>
            <sz val="9"/>
            <color indexed="81"/>
            <rFont val="Tahoma"/>
            <family val="2"/>
          </rPr>
          <t xml:space="preserve">D Pre-process handling of plant products, nuts and grain </t>
        </r>
        <r>
          <rPr>
            <sz val="9"/>
            <color indexed="81"/>
            <rFont val="Tahoma"/>
            <family val="2"/>
          </rPr>
          <t xml:space="preserve">(De-shelling of nuts, Drying of grain, Grading of fruit and vegetables; Storage, Cleaning, washing, rinsing, fluming, sorting, grading, trimming, bundling, cooling, hydro-cooling, waxing, drenching, packing, re-packing, staging, storing, loading and / or any other handling activity that does not significantly transform the product from its original harvested form)
</t>
        </r>
        <r>
          <rPr>
            <b/>
            <sz val="9"/>
            <color indexed="81"/>
            <rFont val="Tahoma"/>
            <family val="2"/>
          </rPr>
          <t>EI Processing of perishable animal products</t>
        </r>
        <r>
          <rPr>
            <sz val="9"/>
            <color indexed="81"/>
            <rFont val="Tahoma"/>
            <family val="2"/>
          </rPr>
          <t xml:space="preserve"> (Production of animal products including fish and seafood; Meat, eggs, dairy and fish products; Slaughter, cutting, washing, trimming, grading, pasteurisation, cooking, curing, fermentation, smoking, chilling, freezing, packed in modified atmosphere, packed in
</t>
        </r>
        <r>
          <rPr>
            <b/>
            <sz val="9"/>
            <color indexed="81"/>
            <rFont val="Tahoma"/>
            <family val="2"/>
          </rPr>
          <t>EII Processing of perishable plant products</t>
        </r>
        <r>
          <rPr>
            <sz val="9"/>
            <color indexed="81"/>
            <rFont val="Tahoma"/>
            <family val="2"/>
          </rPr>
          <t xml:space="preserve"> (Production of plant products (including grains, nuts, and pulses); Washing, slicing, dicing, cutting, shredding, peeling, grading, pasteurisation, cooking, chilling, juicing, pressing, freezing, packed in modified atmosphere, packed in vacuum packing or any other activity that significantly transforms the product from its original whole state)
</t>
        </r>
        <r>
          <rPr>
            <b/>
            <sz val="9"/>
            <color indexed="81"/>
            <rFont val="Tahoma"/>
            <family val="2"/>
          </rPr>
          <t>EIII Processing of perishable animal and plant products</t>
        </r>
        <r>
          <rPr>
            <sz val="9"/>
            <color indexed="81"/>
            <rFont val="Tahoma"/>
            <family val="2"/>
          </rPr>
          <t xml:space="preserve"> (mixed products) (Production of animal and plant products; Mixing, cooking, chilling, freezing, packed in modified atmosphere, packed in vacuum packing)
</t>
        </r>
        <r>
          <rPr>
            <b/>
            <sz val="9"/>
            <color indexed="81"/>
            <rFont val="Tahoma"/>
            <family val="2"/>
          </rPr>
          <t>EIV Processing of ambient stable products</t>
        </r>
        <r>
          <rPr>
            <sz val="9"/>
            <color indexed="81"/>
            <rFont val="Tahoma"/>
            <family val="2"/>
          </rPr>
          <t xml:space="preserve"> (Production of food products from any source that are stored and sold at ambient temperature; Aseptic filling, baking, bottling, brewing, canning, cooking, distilling, drying, extrusion, fermentation, freeze drying, pressing, frying, hot filling, irradiating, milling, mixing and blending, packed in modified atmosphere, packed in vacuum packing, pasteurising, pickling, roasting, salting and refining)
</t>
        </r>
        <r>
          <rPr>
            <b/>
            <sz val="9"/>
            <color indexed="81"/>
            <rFont val="Tahoma"/>
            <family val="2"/>
          </rPr>
          <t>FI Production of single ingredient feed</t>
        </r>
        <r>
          <rPr>
            <sz val="9"/>
            <color indexed="81"/>
            <rFont val="Tahoma"/>
            <family val="2"/>
          </rPr>
          <t xml:space="preserve"> (Production of feed from a single food source; Drying, cooking, milling)
</t>
        </r>
        <r>
          <rPr>
            <b/>
            <sz val="9"/>
            <color indexed="81"/>
            <rFont val="Tahoma"/>
            <family val="2"/>
          </rPr>
          <t>FII Production of compound feed</t>
        </r>
        <r>
          <rPr>
            <sz val="9"/>
            <color indexed="81"/>
            <rFont val="Tahoma"/>
            <family val="2"/>
          </rPr>
          <t xml:space="preserve"> (Production of feed from more than one food source; Drying, cooking, mixing and blending)
</t>
        </r>
      </text>
    </comment>
    <comment ref="M6" authorId="0" shapeId="0" xr:uid="{00000000-0006-0000-0100-000004000000}">
      <text>
        <r>
          <rPr>
            <sz val="9"/>
            <color indexed="81"/>
            <rFont val="Tahoma"/>
            <family val="2"/>
          </rPr>
          <t>The name of the assessment company</t>
        </r>
      </text>
    </comment>
    <comment ref="M8" authorId="0" shapeId="0" xr:uid="{00000000-0006-0000-0100-000005000000}">
      <text>
        <r>
          <rPr>
            <sz val="9"/>
            <color indexed="81"/>
            <rFont val="Tahoma"/>
            <family val="2"/>
          </rPr>
          <t>Include international code.</t>
        </r>
      </text>
    </comment>
    <comment ref="D10" authorId="0" shapeId="0" xr:uid="{00000000-0006-0000-0100-000006000000}">
      <text>
        <r>
          <rPr>
            <sz val="9"/>
            <color indexed="81"/>
            <rFont val="Tahoma"/>
            <family val="2"/>
          </rPr>
          <t>This is a free text cell in which the assessor can describe the manufacturing activities and products.</t>
        </r>
      </text>
    </comment>
    <comment ref="M10" authorId="0" shapeId="0" xr:uid="{00000000-0006-0000-0100-000007000000}">
      <text>
        <r>
          <rPr>
            <sz val="9"/>
            <color indexed="81"/>
            <rFont val="Tahoma"/>
            <family val="2"/>
          </rPr>
          <t>The email of the person at the company with accountability for the assessment process.</t>
        </r>
      </text>
    </comment>
    <comment ref="D12" authorId="0" shapeId="0" xr:uid="{00000000-0006-0000-0100-000008000000}">
      <text>
        <r>
          <rPr>
            <sz val="9"/>
            <color indexed="81"/>
            <rFont val="Tahoma"/>
            <family val="2"/>
          </rPr>
          <t>Relevant to the Buying Company.</t>
        </r>
      </text>
    </comment>
    <comment ref="M12" authorId="0" shapeId="0" xr:uid="{00000000-0006-0000-0100-000009000000}">
      <text>
        <r>
          <rPr>
            <sz val="9"/>
            <color indexed="81"/>
            <rFont val="Tahoma"/>
            <family val="2"/>
          </rPr>
          <t>Ensure full address including postcode.</t>
        </r>
      </text>
    </comment>
    <comment ref="D14" authorId="0" shapeId="0" xr:uid="{00000000-0006-0000-0100-00000A000000}">
      <text>
        <r>
          <rPr>
            <sz val="9"/>
            <color indexed="81"/>
            <rFont val="Tahoma"/>
            <family val="2"/>
          </rPr>
          <t>The name of the person at the company with accountability for food safety.</t>
        </r>
      </text>
    </comment>
    <comment ref="D16" authorId="0" shapeId="0" xr:uid="{00000000-0006-0000-0100-00000B000000}">
      <text>
        <r>
          <rPr>
            <sz val="9"/>
            <color indexed="81"/>
            <rFont val="Tahoma"/>
            <family val="2"/>
          </rPr>
          <t>Include international code.</t>
        </r>
      </text>
    </comment>
    <comment ref="D20" authorId="0" shapeId="0" xr:uid="{00000000-0006-0000-0100-00000C000000}">
      <text>
        <r>
          <rPr>
            <sz val="9"/>
            <color indexed="81"/>
            <rFont val="Tahoma"/>
            <family val="2"/>
          </rPr>
          <t>Ensure full address including postcode.</t>
        </r>
      </text>
    </comment>
    <comment ref="G26" authorId="0" shapeId="0" xr:uid="{00000000-0006-0000-0100-00000D000000}">
      <text>
        <r>
          <rPr>
            <sz val="9"/>
            <color indexed="81"/>
            <rFont val="Tahoma"/>
            <family val="2"/>
          </rPr>
          <t>The date of the actual assessment.</t>
        </r>
      </text>
    </comment>
    <comment ref="L26" authorId="0" shapeId="0" xr:uid="{00000000-0006-0000-0100-00000E000000}">
      <text>
        <r>
          <rPr>
            <sz val="9"/>
            <color indexed="81"/>
            <rFont val="Tahoma"/>
            <family val="2"/>
          </rPr>
          <t>The number of hours that the assessor spent at the company.</t>
        </r>
      </text>
    </comment>
    <comment ref="G28" authorId="1" shapeId="0" xr:uid="{00000000-0006-0000-0100-00000F000000}">
      <text>
        <r>
          <rPr>
            <sz val="9"/>
            <color indexed="81"/>
            <rFont val="Tahoma"/>
            <family val="2"/>
          </rPr>
          <t>A description of the products and manufacturing activities that were included in the assessment.</t>
        </r>
      </text>
    </comment>
    <comment ref="H30" authorId="0" shapeId="0" xr:uid="{00000000-0006-0000-0100-000010000000}">
      <text>
        <r>
          <rPr>
            <sz val="9"/>
            <color indexed="81"/>
            <rFont val="Tahoma"/>
            <family val="2"/>
          </rPr>
          <t xml:space="preserve">a) When a selection of </t>
        </r>
        <r>
          <rPr>
            <b/>
            <sz val="9"/>
            <color indexed="81"/>
            <rFont val="Tahoma"/>
            <family val="2"/>
          </rPr>
          <t>‘Basic’</t>
        </r>
        <r>
          <rPr>
            <sz val="9"/>
            <color indexed="81"/>
            <rFont val="Tahoma"/>
            <family val="2"/>
          </rPr>
          <t xml:space="preserve"> is made, all items for Intermediate level shall be coloured in grey on the Checklist Worksheet. 
The following instruction will show: “You only need to answer the Basic questions on the checklist sheet. Click the small number 1 at the top left of the Checklist worksheet to only see those questions.”
By clicking on the small number 1, the items for Intermediate level that have been covered in grey shall all be hidden.
b) When a selection of </t>
        </r>
        <r>
          <rPr>
            <b/>
            <sz val="9"/>
            <color indexed="81"/>
            <rFont val="Tahoma"/>
            <family val="2"/>
          </rPr>
          <t>‘Intermediate’</t>
        </r>
        <r>
          <rPr>
            <sz val="9"/>
            <color indexed="81"/>
            <rFont val="Tahoma"/>
            <family val="2"/>
          </rPr>
          <t xml:space="preserve"> is made, all items at Basic and Intermediate may be shown on the Checklist worksheet. The following instruction will show: “You should answer all questions on the Checklist worksheet. Click the small number 2 at the top left of the Checklist worksheet to see all the questions.”
By clicking on the small number 2 at the top left of the Checklist worksheet, all items shall be visible for assessment.</t>
        </r>
      </text>
    </comment>
    <comment ref="F42" authorId="0" shapeId="0" xr:uid="{00000000-0006-0000-0100-000011000000}">
      <text>
        <r>
          <rPr>
            <sz val="9"/>
            <color indexed="81"/>
            <rFont val="Tahoma"/>
            <family val="2"/>
          </rPr>
          <t xml:space="preserve">a) </t>
        </r>
        <r>
          <rPr>
            <b/>
            <sz val="9"/>
            <color indexed="81"/>
            <rFont val="Tahoma"/>
            <family val="2"/>
          </rPr>
          <t>Don’t show outcomes yet</t>
        </r>
        <r>
          <rPr>
            <sz val="9"/>
            <color indexed="81"/>
            <rFont val="Tahoma"/>
            <family val="2"/>
          </rPr>
          <t xml:space="preserve">: By clicking on this box, there is no scoring functionality. However, it is possible to see the Conformity Overview worksheet. This selection is for a Buying Company that does not use the scoring system.
b) </t>
        </r>
        <r>
          <rPr>
            <b/>
            <sz val="9"/>
            <color indexed="81"/>
            <rFont val="Tahoma"/>
            <family val="2"/>
          </rPr>
          <t>Show Pass/Fail:</t>
        </r>
        <r>
          <rPr>
            <sz val="9"/>
            <color indexed="81"/>
            <rFont val="Tahoma"/>
            <family val="2"/>
          </rPr>
          <t xml:space="preserve"> By clicking on this box, the Buying Company can see whether an assessment has passed or failed against the score that it has assigned. This selection is for a Buying Company that uses a pass/fail approach.
c) </t>
        </r>
        <r>
          <rPr>
            <b/>
            <sz val="9"/>
            <color indexed="81"/>
            <rFont val="Tahoma"/>
            <family val="2"/>
          </rPr>
          <t>Show score:</t>
        </r>
        <r>
          <rPr>
            <sz val="9"/>
            <color indexed="81"/>
            <rFont val="Tahoma"/>
            <family val="2"/>
          </rPr>
          <t xml:space="preserve"> By clicking on this box, the Buying Company can show just the score. This selection is for a Buying Company that does not use a pass/fail approach, but does want to see a score.
</t>
        </r>
      </text>
    </comment>
    <comment ref="N43" authorId="0" shapeId="0" xr:uid="{00000000-0006-0000-0100-000012000000}">
      <text>
        <r>
          <rPr>
            <sz val="9"/>
            <color indexed="81"/>
            <rFont val="Tahoma"/>
            <family val="2"/>
          </rPr>
          <t>a) This shows whether the assessment has been fully completed. 
b) It shows the word ‘Incomplete’ against a red background until all questions have been answered in the Checklist worksheet. It adapts according to whether the assessment is against Basic or Basic and Intermediate Levels. 
c) It will only change to show the word ‘Complete’ once all questions have been answered. Once it shows the word ‘Complete’ the assessment results and scoring system will be generated, depending on the Buying Company settings.</t>
        </r>
      </text>
    </comment>
    <comment ref="I44" authorId="2" shapeId="0" xr:uid="{00000000-0006-0000-0100-000013000000}">
      <text>
        <r>
          <rPr>
            <sz val="9"/>
            <color indexed="81"/>
            <rFont val="Tahoma"/>
            <family val="2"/>
          </rPr>
          <t>Enter a pass mark to use (eg 70). If no value is entered 70 will be used.</t>
        </r>
      </text>
    </comment>
    <comment ref="C45" authorId="0" shapeId="0" xr:uid="{00000000-0006-0000-0100-000014000000}">
      <text>
        <r>
          <rPr>
            <sz val="9"/>
            <color indexed="81"/>
            <rFont val="Tahoma"/>
            <family val="2"/>
          </rPr>
          <t>a) When all selected questions have been answered in the Checklist worksheet, the User will see a summary of the number of nonconformances identified during the assessment.
b) The score out of 100 will also be displayed with a list that shows the assignment of points. 
Critical = 100 points, with an automatic fail.
Major = 10 points.
Minor = 2 points.</t>
        </r>
      </text>
    </comment>
    <comment ref="C51" authorId="0" shapeId="0" xr:uid="{00000000-0006-0000-0100-000015000000}">
      <text>
        <r>
          <rPr>
            <sz val="9"/>
            <color indexed="81"/>
            <rFont val="Tahoma"/>
            <family val="2"/>
          </rPr>
          <t>A graph shows the nonconformances with point deductions using a colour coding system against each of the three elements of the checklist: Food Safety Management Systems, Good Manufacturing Practices, and Control of Food Hazards.</t>
        </r>
      </text>
    </comment>
  </commentList>
</comments>
</file>

<file path=xl/sharedStrings.xml><?xml version="1.0" encoding="utf-8"?>
<sst xmlns="http://schemas.openxmlformats.org/spreadsheetml/2006/main" count="1373" uniqueCount="684">
  <si>
    <t>The business shall ensure that any product which does not conform to requirements is clearly identified and controlled to prevent unintended use or delivery.</t>
  </si>
  <si>
    <t>The business shall ensure that corrective action be undertaken as soon as possible to prevent further occurrence of non-conformity.</t>
  </si>
  <si>
    <r>
      <t xml:space="preserve">Is an </t>
    </r>
    <r>
      <rPr>
        <sz val="11"/>
        <color indexed="8"/>
        <rFont val="Calibri"/>
        <family val="2"/>
      </rPr>
      <t>up-to-date</t>
    </r>
    <r>
      <rPr>
        <sz val="11"/>
        <color indexed="10"/>
        <rFont val="Calibri"/>
        <family val="2"/>
      </rPr>
      <t xml:space="preserve"> </t>
    </r>
    <r>
      <rPr>
        <sz val="11"/>
        <rFont val="Calibri"/>
        <family val="2"/>
      </rPr>
      <t>organizational chart outlining the business' structure available?</t>
    </r>
  </si>
  <si>
    <t>The business shall ensure controls are in place to reduce or eliminate the risk of pest infestation (including rodents, insects and birds).</t>
  </si>
  <si>
    <t xml:space="preserve">Has the business implemented specific control measures for all relevant steps not identified as CCPs?  </t>
  </si>
  <si>
    <t>The business shall control purchasing processes to ensure that all externally sourced items and services conform to written requirements.</t>
  </si>
  <si>
    <t>The business shall implement a system of planned, preventive and corrective maintenance to ensure an adequate level of food safety in the facility.</t>
  </si>
  <si>
    <t>Are measuring and monitoring devices critical to food safety identified, calibrated and traceable to recognised standards and are they effectively controlled?</t>
  </si>
  <si>
    <t xml:space="preserve">Is the inspection programme undertaken by a competent person at an appropriate frequency and are findings addressed?
</t>
  </si>
  <si>
    <t>A.  Food Safety Management Systems</t>
  </si>
  <si>
    <t>Comments and Observations</t>
  </si>
  <si>
    <t>Are specifications available for all product inputs (raw materials, ingredients, additives, packaging materials, rework) and finished products?</t>
  </si>
  <si>
    <t>Are specifications up to date, unambiguous and available to relevant staff?</t>
  </si>
  <si>
    <t>Are changes to specifications clearly communicated both internally and externally?</t>
  </si>
  <si>
    <t xml:space="preserve">Are all incidents recorded and assessed to establish their severity and consumer risk? 
</t>
  </si>
  <si>
    <t xml:space="preserve">Are personal hygiene requirements compliant with legal requirements, if applicable? 
</t>
  </si>
  <si>
    <t xml:space="preserve">Is a qualified person responsible to decide if individuals with a suspect illness may enter food areas and how these individuals are controlled?
</t>
  </si>
  <si>
    <t>Is the facility located, designed, constructed and maintained to ensure product safety?</t>
  </si>
  <si>
    <t xml:space="preserve">Are the grounds and surrounding areas of the facility  maintained and kept free of waste and accumulated debris?
</t>
  </si>
  <si>
    <t xml:space="preserve">Are documented cleaning and disinfection procedures in place and effective, including verification activities, to ensure the cleanliness of the facility, utilities and equipment?
</t>
  </si>
  <si>
    <t xml:space="preserve">Are cleaning equipment, utensils and chemicals clearly marked, stored in a segregated area away from product, equipment, packaging and suitable for intended use?
</t>
  </si>
  <si>
    <t>C. Control of Food Hazards</t>
  </si>
  <si>
    <t>Are potential causes of cross contamination identified and procedures established for the handling of raw materials, intermediate and finished products to avoid cross contamination?</t>
  </si>
  <si>
    <t>Are procedures relating to the cleaning and sanitation of product contact surfaces in place and effective to remove all potential allergens from food contact surfaces?</t>
  </si>
  <si>
    <t>Specifications including product release</t>
  </si>
  <si>
    <t>Traceability</t>
  </si>
  <si>
    <t>Food Safety Incident Management</t>
  </si>
  <si>
    <t>Control of non-conforming product</t>
  </si>
  <si>
    <t>Corrective Action</t>
  </si>
  <si>
    <t>Personal Hygiene</t>
  </si>
  <si>
    <t>Facility Environment</t>
  </si>
  <si>
    <t>Is the facility effectively maintained, cleaned and disinfected to prevent physical, chemical and microbiological product contamination?</t>
  </si>
  <si>
    <t>Is the lighting of the appropriate intensity and design to ensure that food safety practice is effective?</t>
  </si>
  <si>
    <t>Product Contamination Control</t>
  </si>
  <si>
    <t>Pest Control</t>
  </si>
  <si>
    <t>Are the controls appropriate in relation to the product, raw material and facility?</t>
  </si>
  <si>
    <t>Water Quality</t>
  </si>
  <si>
    <t>Control of Allergens</t>
  </si>
  <si>
    <t>Management Responsibility</t>
  </si>
  <si>
    <t>General Documentation Requirements</t>
  </si>
  <si>
    <t>Procedures</t>
  </si>
  <si>
    <t>Are procedures  clearly communicated to relevant staff?</t>
  </si>
  <si>
    <t>Complaint Handling</t>
  </si>
  <si>
    <t>Control of Measuring &amp; Monitoring Devices</t>
  </si>
  <si>
    <t>Are actions taken and recorded when measuring and monitoring devices are found to be outside of specified limits?</t>
  </si>
  <si>
    <t>Product Analysis</t>
  </si>
  <si>
    <t>Purchasing</t>
  </si>
  <si>
    <t>Training</t>
  </si>
  <si>
    <t xml:space="preserve">Are adequate training records available? </t>
  </si>
  <si>
    <r>
      <t>Facility and Equipment Maintenance</t>
    </r>
    <r>
      <rPr>
        <sz val="11"/>
        <rFont val="Times New Roman"/>
        <family val="1"/>
      </rPr>
      <t/>
    </r>
  </si>
  <si>
    <t>Are effective hygiene procedures implemented for maintenance activities?</t>
  </si>
  <si>
    <t>Staff Facilities</t>
  </si>
  <si>
    <t xml:space="preserve">Are separate lunch room facilities provided away from production, packaging and storage areas? </t>
  </si>
  <si>
    <t>Waste Management</t>
  </si>
  <si>
    <t xml:space="preserve">Are suitable provisions in place for the storage and removal of waste?  </t>
  </si>
  <si>
    <t>HACCP</t>
  </si>
  <si>
    <t>Are there adequate facilities for the storage of food and ingredients?</t>
  </si>
  <si>
    <t>Requirements</t>
  </si>
  <si>
    <t>No</t>
  </si>
  <si>
    <t>Meets Requirement?</t>
  </si>
  <si>
    <t>Yes</t>
  </si>
  <si>
    <t>Is a written documentation procedure in place and effectively implemented?</t>
  </si>
  <si>
    <t xml:space="preserve">Are documented, clearly defined responsibilities regarding product safety and legality available and communicated to staff?  </t>
  </si>
  <si>
    <t xml:space="preserve">Is a documented hygiene and clearance procedure in place for all maintenance activities? </t>
  </si>
  <si>
    <t>Are records of all customer and consumer complaints, investigations and corrective actions maintained?</t>
  </si>
  <si>
    <t>Are all materials used for maintenance and repair appropriate for their intended use?</t>
  </si>
  <si>
    <t>Company Details</t>
  </si>
  <si>
    <t>B.  Good Manufacturing Practices (GMPs)</t>
  </si>
  <si>
    <t>B.A 1</t>
  </si>
  <si>
    <t>I.A 6</t>
  </si>
  <si>
    <t>I.A 8</t>
  </si>
  <si>
    <t>I.A 8.2</t>
  </si>
  <si>
    <t>I.A 9</t>
  </si>
  <si>
    <t>B.B 1</t>
  </si>
  <si>
    <t>B.B 4</t>
  </si>
  <si>
    <t>B.B 6</t>
  </si>
  <si>
    <t>B.C 1</t>
  </si>
  <si>
    <t>Are suitable changing rooms provided for staff?</t>
  </si>
  <si>
    <r>
      <t>Are corrective actions (i.e. release, rework, quarantine, rejection/disposal) identified and effectively implemented?</t>
    </r>
    <r>
      <rPr>
        <sz val="11"/>
        <color indexed="10"/>
        <rFont val="Calibri"/>
        <family val="2"/>
      </rPr>
      <t xml:space="preserve">                                                      </t>
    </r>
  </si>
  <si>
    <t xml:space="preserve">Are detailed procedures developed and effectively implemented for all processes and operations that affect food safety?  </t>
  </si>
  <si>
    <t xml:space="preserve">Do purchased products and services meet current specifications and contractual agreements? </t>
  </si>
  <si>
    <t>Are the drainage and waste water systems of equipment locations designed so as not to compromise food safety?</t>
  </si>
  <si>
    <t>Cleaning &amp; Disinfection</t>
  </si>
  <si>
    <t xml:space="preserve">Are documented procedures in place to prevent the cross-contamination of potable water by non-potable water?
</t>
  </si>
  <si>
    <t>Is a documented supplier approval programme in place and effectively implemented?</t>
  </si>
  <si>
    <t>Is a documented supplier monitoring programme in place and effectively implemented?</t>
  </si>
  <si>
    <t xml:space="preserve">Is a documented maintenance programme established?
</t>
  </si>
  <si>
    <t>Is an effective maintenance programme implemented?</t>
  </si>
  <si>
    <t>Food Defence</t>
  </si>
  <si>
    <t xml:space="preserve">Supplier Approval and Performance Monitoring </t>
  </si>
  <si>
    <t>B.A 1.1</t>
  </si>
  <si>
    <t>B.A 1.2</t>
  </si>
  <si>
    <t>B.A 1.3</t>
  </si>
  <si>
    <t>B.A 1.4</t>
  </si>
  <si>
    <t>B.A 1.5</t>
  </si>
  <si>
    <t>B.A 1.6</t>
  </si>
  <si>
    <t>B.A 2.1</t>
  </si>
  <si>
    <t>B.A 2.2</t>
  </si>
  <si>
    <t>B.A 2.3</t>
  </si>
  <si>
    <t>B.A 2.4</t>
  </si>
  <si>
    <t>B.A 3.1</t>
  </si>
  <si>
    <t>B.A 3.2</t>
  </si>
  <si>
    <t>B.A 4.1</t>
  </si>
  <si>
    <t>B.A 4.2</t>
  </si>
  <si>
    <t>B.A 5.1</t>
  </si>
  <si>
    <t>B.A 5.2</t>
  </si>
  <si>
    <t>I.A 6.2</t>
  </si>
  <si>
    <t>I.A 9.3</t>
  </si>
  <si>
    <t>I.A 9.4</t>
  </si>
  <si>
    <t>B.B 1.1</t>
  </si>
  <si>
    <t>B.B 1.2</t>
  </si>
  <si>
    <t>B.B 1.3</t>
  </si>
  <si>
    <t>B.B 1.4</t>
  </si>
  <si>
    <t>B.B 1.5</t>
  </si>
  <si>
    <t>B.B 1.6</t>
  </si>
  <si>
    <t>B.B 2.1</t>
  </si>
  <si>
    <t>B.B 2.2</t>
  </si>
  <si>
    <t>B.B 2.3</t>
  </si>
  <si>
    <t>B.B 2.4</t>
  </si>
  <si>
    <t>B.B 2.5</t>
  </si>
  <si>
    <t>B.B 2.6</t>
  </si>
  <si>
    <t>B.B 3.1</t>
  </si>
  <si>
    <t>B.B 3.2</t>
  </si>
  <si>
    <t>B.B 3.3</t>
  </si>
  <si>
    <t>B.B 4.1</t>
  </si>
  <si>
    <t>B.B 5.1</t>
  </si>
  <si>
    <t>B.B 5.2</t>
  </si>
  <si>
    <t>B.B 5.3</t>
  </si>
  <si>
    <t>B.B 6.1</t>
  </si>
  <si>
    <t>B.B 6.2</t>
  </si>
  <si>
    <t>B.C 1.1</t>
  </si>
  <si>
    <t>B.C 1.2</t>
  </si>
  <si>
    <t>B.C 1.3</t>
  </si>
  <si>
    <t>B.C 1.4</t>
  </si>
  <si>
    <t>B.C 1.5</t>
  </si>
  <si>
    <t>B.C 2.1</t>
  </si>
  <si>
    <t>B.C 2.2</t>
  </si>
  <si>
    <t>B.C 2.3</t>
  </si>
  <si>
    <t>B.C 2.4</t>
  </si>
  <si>
    <t>B.C 2.5</t>
  </si>
  <si>
    <t>Disclaimer</t>
  </si>
  <si>
    <t>Logo Usage Guideline</t>
  </si>
  <si>
    <t>GFSI c/o The Consumer Goods Forum</t>
  </si>
  <si>
    <t>92130 Issy-les-Moulineaux</t>
  </si>
  <si>
    <t>France</t>
  </si>
  <si>
    <t>gfsinfo@theconsumergoodsforum.com</t>
  </si>
  <si>
    <t>B.C 1.6</t>
  </si>
  <si>
    <t>Are suitable and sufficient hand-washing facilities provided and accessible?</t>
  </si>
  <si>
    <t>Storage and Transport</t>
  </si>
  <si>
    <t>Record Keeping Requirements</t>
  </si>
  <si>
    <t>Is the food transport appropriate to minimize  deterioration of food (e.g., by temperature and humidity control).</t>
  </si>
  <si>
    <t xml:space="preserve">Is a documented traceability system in place for every product that meets regulatory and customer requirements?      </t>
  </si>
  <si>
    <t>Are records of incidents maintained?</t>
  </si>
  <si>
    <t xml:space="preserve">Is a documented procedure in place to identify and manage all non-conforming raw materials, product inputs, semi-finished and finished products, processing equipment and packaging materials?                                    </t>
  </si>
  <si>
    <t xml:space="preserve">The business shall ensure there is management commitment to provide the resources to develop, implement and comply with their food safety programme. </t>
  </si>
  <si>
    <t>B.A 9</t>
  </si>
  <si>
    <t>Are physical barriers or effective procedures in place to reduce and avoid the risk of any potential physical, chemical or microbiological contamination?</t>
  </si>
  <si>
    <r>
      <t xml:space="preserve">Is there evidence of pest infestation?
</t>
    </r>
    <r>
      <rPr>
        <b/>
        <strike/>
        <sz val="11"/>
        <color rgb="FFFF0000"/>
        <rFont val="Calibri"/>
        <family val="2"/>
      </rPr>
      <t/>
    </r>
  </si>
  <si>
    <t>B.B 5.4</t>
  </si>
  <si>
    <t>Are toilets provided, operational, accessible and adequately segregated from processing/ food handling areas?</t>
  </si>
  <si>
    <t>The business shall have a programme in place for the collection and disposal of waste material.</t>
  </si>
  <si>
    <t>Preliminary tasks</t>
  </si>
  <si>
    <t>Has the intended use of the product been decribed and the target consumer been  been identified?</t>
  </si>
  <si>
    <t>Has the process flow diagram(s) been compared to assure it accurately reflects the process?</t>
  </si>
  <si>
    <t>Has a team with different responsibilities for food safety undertaken the tasks described in this section of the checklist (Tasks 2-5)?</t>
  </si>
  <si>
    <r>
      <t>Principle 1:</t>
    </r>
    <r>
      <rPr>
        <sz val="11"/>
        <rFont val="Calibri"/>
        <family val="2"/>
      </rPr>
      <t xml:space="preserve"> Is a hazard analysis conducted for each process step in the manufacturing of the food item?  </t>
    </r>
  </si>
  <si>
    <t>Are CCPs effectively implemented?</t>
  </si>
  <si>
    <r>
      <t xml:space="preserve">Principle 5: </t>
    </r>
    <r>
      <rPr>
        <sz val="11"/>
        <color indexed="8"/>
        <rFont val="Calibri"/>
        <family val="2"/>
      </rPr>
      <t xml:space="preserve">Are corrective actions </t>
    </r>
    <r>
      <rPr>
        <sz val="11"/>
        <rFont val="Calibri"/>
        <family val="2"/>
      </rPr>
      <t xml:space="preserve">established </t>
    </r>
    <r>
      <rPr>
        <sz val="11"/>
        <color indexed="8"/>
        <rFont val="Calibri"/>
        <family val="2"/>
      </rPr>
      <t>for each CCP in the event critical limits are exceeded?</t>
    </r>
  </si>
  <si>
    <r>
      <t>Principle 6:</t>
    </r>
    <r>
      <rPr>
        <sz val="11"/>
        <rFont val="Calibri"/>
        <family val="2"/>
      </rPr>
      <t xml:space="preserve"> Are verification procedures established ? </t>
    </r>
  </si>
  <si>
    <t xml:space="preserve">Are verification procedures effectively implemented? </t>
  </si>
  <si>
    <r>
      <t>Principle 7:</t>
    </r>
    <r>
      <rPr>
        <sz val="11"/>
        <rFont val="Calibri"/>
        <family val="2"/>
      </rPr>
      <t xml:space="preserve"> Are record keeping and documentation for HACCP procedures established?  </t>
    </r>
  </si>
  <si>
    <t>Are all HACCP-related record-keeping and documentation procedures effectively implemented?</t>
  </si>
  <si>
    <t>The business shall assess its ability to prevent intentional product tampering/intentional contamination and put in place the appropriate preventive control measures.</t>
  </si>
  <si>
    <t>Was the hazard analysis conducted by a competent team?</t>
  </si>
  <si>
    <r>
      <t xml:space="preserve">Principle 3: </t>
    </r>
    <r>
      <rPr>
        <sz val="11"/>
        <rFont val="Calibri"/>
        <family val="2"/>
      </rPr>
      <t>Are</t>
    </r>
    <r>
      <rPr>
        <b/>
        <sz val="11"/>
        <rFont val="Calibri"/>
        <family val="2"/>
      </rPr>
      <t xml:space="preserve"> </t>
    </r>
    <r>
      <rPr>
        <sz val="11"/>
        <rFont val="Calibri"/>
        <family val="2"/>
      </rPr>
      <t>Critical Limits  established for each CCP?</t>
    </r>
    <r>
      <rPr>
        <sz val="11"/>
        <color indexed="8"/>
        <rFont val="Calibri"/>
        <family val="2"/>
      </rPr>
      <t/>
    </r>
  </si>
  <si>
    <r>
      <t>Principle 4:</t>
    </r>
    <r>
      <rPr>
        <sz val="11"/>
        <rFont val="Calibri"/>
        <family val="2"/>
      </rPr>
      <t xml:space="preserve"> Are monitoring procedures established for each CCP?</t>
    </r>
  </si>
  <si>
    <t>I.A 2.5</t>
  </si>
  <si>
    <t>B.A 6</t>
  </si>
  <si>
    <t>B.A 6.1</t>
  </si>
  <si>
    <t>B.A 7</t>
  </si>
  <si>
    <t>B.A 7.1</t>
  </si>
  <si>
    <t>B.A 7.2</t>
  </si>
  <si>
    <t>B.A 8</t>
  </si>
  <si>
    <t>I.A 10</t>
  </si>
  <si>
    <t>I.A 11</t>
  </si>
  <si>
    <t>I.A 11.1</t>
  </si>
  <si>
    <t>I.A 12</t>
  </si>
  <si>
    <t>I.A 12.2</t>
  </si>
  <si>
    <t>I.A 13</t>
  </si>
  <si>
    <t>I.A 13.1</t>
  </si>
  <si>
    <t>B.A 8.1</t>
  </si>
  <si>
    <t>I.A 8.3</t>
  </si>
  <si>
    <t>I.A 14</t>
  </si>
  <si>
    <t>I.A 14.1</t>
  </si>
  <si>
    <t>I.A 6.3</t>
  </si>
  <si>
    <t>B.A 9. 1</t>
  </si>
  <si>
    <t>B.A 9.2</t>
  </si>
  <si>
    <t>I.A 9.5</t>
  </si>
  <si>
    <t>I.A 9.6</t>
  </si>
  <si>
    <t>I.A 10.1</t>
  </si>
  <si>
    <t>I.A 11.2</t>
  </si>
  <si>
    <t>B.B 7</t>
  </si>
  <si>
    <t>B.B 7.1</t>
  </si>
  <si>
    <t>B.B 7.4</t>
  </si>
  <si>
    <t>B.B 8</t>
  </si>
  <si>
    <t>B.B 8.1</t>
  </si>
  <si>
    <t>B.B 8.2</t>
  </si>
  <si>
    <t>I.B 10</t>
  </si>
  <si>
    <t>I.C 3</t>
  </si>
  <si>
    <t>I.C 3.1</t>
  </si>
  <si>
    <t>I.C 3.2</t>
  </si>
  <si>
    <t>I.C 3.3</t>
  </si>
  <si>
    <t>I.C 3.4</t>
  </si>
  <si>
    <t>I.C 3.5</t>
  </si>
  <si>
    <t>I.C 3.6</t>
  </si>
  <si>
    <t>I.C 3.7</t>
  </si>
  <si>
    <t>I.C 3.8</t>
  </si>
  <si>
    <t>I.C 3.9</t>
  </si>
  <si>
    <t>I.C 3.10</t>
  </si>
  <si>
    <t>I.C 3.11</t>
  </si>
  <si>
    <t>I.C 3.12</t>
  </si>
  <si>
    <t>I.C 4</t>
  </si>
  <si>
    <t>I.C 4.1</t>
  </si>
  <si>
    <t>I.C 4.2</t>
  </si>
  <si>
    <t>I.C 4.3</t>
  </si>
  <si>
    <t>Applicable?</t>
  </si>
  <si>
    <t>Score</t>
  </si>
  <si>
    <t>Items</t>
  </si>
  <si>
    <t>Conform</t>
  </si>
  <si>
    <t>Minor NC</t>
  </si>
  <si>
    <t>Major NC</t>
  </si>
  <si>
    <t>Critical NC</t>
  </si>
  <si>
    <t>NA</t>
  </si>
  <si>
    <t>Group</t>
  </si>
  <si>
    <t>Level</t>
  </si>
  <si>
    <t>Pass/Fail</t>
  </si>
  <si>
    <t>Scope</t>
  </si>
  <si>
    <t>Address</t>
  </si>
  <si>
    <t>Company</t>
  </si>
  <si>
    <t>Name</t>
  </si>
  <si>
    <t>Representative</t>
  </si>
  <si>
    <t>Telephone</t>
  </si>
  <si>
    <t>E-mail</t>
  </si>
  <si>
    <t>Assessor Details</t>
  </si>
  <si>
    <t>FII. Production of compound feed</t>
  </si>
  <si>
    <t>G. Catering</t>
  </si>
  <si>
    <t>H. Retail / Wholesale</t>
  </si>
  <si>
    <t xml:space="preserve">I. Provision of Food Safety Services </t>
  </si>
  <si>
    <t>K. Manufacture of Food Processing Equipment</t>
  </si>
  <si>
    <t xml:space="preserve">L. Production of (Bio) Chemicals </t>
  </si>
  <si>
    <t>M. Production of Food Packaging</t>
  </si>
  <si>
    <t xml:space="preserve">N. Food Broker / Agent </t>
  </si>
  <si>
    <t>C. Pre-process handling of animal products</t>
  </si>
  <si>
    <t>D. Pre-process handling of plant products, nuts and grain</t>
  </si>
  <si>
    <t>EI. Processing of perishable animal products</t>
  </si>
  <si>
    <t>EII. Processing of perishable plant products</t>
  </si>
  <si>
    <t>EIV. Processing of ambient stable products</t>
  </si>
  <si>
    <t xml:space="preserve">FI. Production of single ingredient feed </t>
  </si>
  <si>
    <t>Product Categories</t>
  </si>
  <si>
    <t>Date</t>
  </si>
  <si>
    <t>Assessment Details &amp; Checklist settings</t>
  </si>
  <si>
    <t>Assessment Results</t>
  </si>
  <si>
    <t>Criteria for Pass</t>
  </si>
  <si>
    <t>Number of Major NC</t>
  </si>
  <si>
    <t>Number of Minor NC</t>
  </si>
  <si>
    <t>Number of Critical NC</t>
  </si>
  <si>
    <t>Duration (hours)</t>
  </si>
  <si>
    <t>EIII. Processing of perishable mixed animal/plant products</t>
  </si>
  <si>
    <t>Assessor</t>
  </si>
  <si>
    <t>Customer</t>
  </si>
  <si>
    <t xml:space="preserve">JII. Transport and Storage -- Ambient Stable Food and Feed </t>
  </si>
  <si>
    <t>JI. Transport and Storage -- Perishable Food and Feed</t>
  </si>
  <si>
    <t>- Maximum Number of Major NC</t>
  </si>
  <si>
    <t>- Maximum Number of Minor NC</t>
  </si>
  <si>
    <r>
      <t xml:space="preserve">- At least One Critical NC = </t>
    </r>
    <r>
      <rPr>
        <i/>
        <u/>
        <sz val="11"/>
        <color theme="3"/>
        <rFont val="Calibri"/>
        <family val="2"/>
        <scheme val="minor"/>
      </rPr>
      <t>Fail</t>
    </r>
  </si>
  <si>
    <t>Guidance</t>
  </si>
  <si>
    <r>
      <t>Are corrective actions (i.e. release, rework, quarantine, rejection/disposal) identified and effectively implemented?</t>
    </r>
    <r>
      <rPr>
        <sz val="10"/>
        <color indexed="10"/>
        <rFont val="Calibri"/>
        <family val="2"/>
      </rPr>
      <t xml:space="preserve">                                                      </t>
    </r>
  </si>
  <si>
    <r>
      <t xml:space="preserve">Is an </t>
    </r>
    <r>
      <rPr>
        <sz val="10"/>
        <color indexed="8"/>
        <rFont val="Calibri"/>
        <family val="2"/>
      </rPr>
      <t>up-to-date</t>
    </r>
    <r>
      <rPr>
        <sz val="10"/>
        <color indexed="10"/>
        <rFont val="Calibri"/>
        <family val="2"/>
      </rPr>
      <t xml:space="preserve"> </t>
    </r>
    <r>
      <rPr>
        <sz val="10"/>
        <rFont val="Calibri"/>
        <family val="2"/>
      </rPr>
      <t>organizational chart outlining the business' structure available?</t>
    </r>
  </si>
  <si>
    <t>Measuring and monitoring devices critical to food safety and regulatory requirements shall be reliable.</t>
  </si>
  <si>
    <t>Are measuring and monitoring devices critical to food safety and regulatory requrements reliable?</t>
  </si>
  <si>
    <r>
      <t>The business shall ensure that all raw materials (including packaging), semi processed product and finished product be stored and transported under conditions that protect the product</t>
    </r>
    <r>
      <rPr>
        <strike/>
        <sz val="10"/>
        <rFont val="Calibri"/>
        <family val="2"/>
      </rPr>
      <t>.</t>
    </r>
  </si>
  <si>
    <r>
      <t>Storage</t>
    </r>
    <r>
      <rPr>
        <b/>
        <sz val="10"/>
        <color indexed="17"/>
        <rFont val="Calibri"/>
        <family val="2"/>
      </rPr>
      <t xml:space="preserve"> </t>
    </r>
    <r>
      <rPr>
        <b/>
        <sz val="10"/>
        <color indexed="8"/>
        <rFont val="Calibri"/>
        <family val="2"/>
      </rPr>
      <t>and Transport</t>
    </r>
  </si>
  <si>
    <r>
      <t>Principle 1:</t>
    </r>
    <r>
      <rPr>
        <sz val="10"/>
        <rFont val="Calibri"/>
        <family val="2"/>
      </rPr>
      <t xml:space="preserve"> Is a hazard analysis conducted for each process step in the manufacturing of the food item?  </t>
    </r>
  </si>
  <si>
    <r>
      <t xml:space="preserve">Principle 3: </t>
    </r>
    <r>
      <rPr>
        <sz val="10"/>
        <rFont val="Calibri"/>
        <family val="2"/>
      </rPr>
      <t>Are</t>
    </r>
    <r>
      <rPr>
        <b/>
        <sz val="10"/>
        <rFont val="Calibri"/>
        <family val="2"/>
      </rPr>
      <t xml:space="preserve"> </t>
    </r>
    <r>
      <rPr>
        <sz val="10"/>
        <rFont val="Calibri"/>
        <family val="2"/>
      </rPr>
      <t>Critical Limits  established for each CCP?</t>
    </r>
    <r>
      <rPr>
        <sz val="11"/>
        <color indexed="8"/>
        <rFont val="Calibri"/>
        <family val="2"/>
      </rPr>
      <t/>
    </r>
  </si>
  <si>
    <r>
      <t>Principle 4:</t>
    </r>
    <r>
      <rPr>
        <sz val="10"/>
        <rFont val="Calibri"/>
        <family val="2"/>
      </rPr>
      <t xml:space="preserve"> Are monitoring procedures established for each CCP?</t>
    </r>
  </si>
  <si>
    <r>
      <t xml:space="preserve">Principle 5: </t>
    </r>
    <r>
      <rPr>
        <sz val="10"/>
        <color indexed="8"/>
        <rFont val="Calibri"/>
        <family val="2"/>
      </rPr>
      <t xml:space="preserve">Are corrective actions </t>
    </r>
    <r>
      <rPr>
        <sz val="10"/>
        <rFont val="Calibri"/>
        <family val="2"/>
      </rPr>
      <t xml:space="preserve">established </t>
    </r>
    <r>
      <rPr>
        <sz val="10"/>
        <color indexed="8"/>
        <rFont val="Calibri"/>
        <family val="2"/>
      </rPr>
      <t>for each CCP in the event critical limits are exceeded?</t>
    </r>
  </si>
  <si>
    <r>
      <t>Principle 6:</t>
    </r>
    <r>
      <rPr>
        <sz val="10"/>
        <rFont val="Calibri"/>
        <family val="2"/>
      </rPr>
      <t xml:space="preserve"> Are verification procedures established ? </t>
    </r>
  </si>
  <si>
    <r>
      <t>Principle 7:</t>
    </r>
    <r>
      <rPr>
        <sz val="10"/>
        <rFont val="Calibri"/>
        <family val="2"/>
      </rPr>
      <t xml:space="preserve"> Are record keeping and documentation for HACCP procedures established?  </t>
    </r>
  </si>
  <si>
    <r>
      <t>Have those points in the process which are vulnerable to intentional product tampering/intentional contamination been identified and subjected to additional access control?</t>
    </r>
    <r>
      <rPr>
        <sz val="10"/>
        <color indexed="8"/>
        <rFont val="Times New Roman"/>
        <family val="1"/>
      </rPr>
      <t xml:space="preserve"> </t>
    </r>
  </si>
  <si>
    <t>The business shall ensure that product specifications are adequate, accurate and ensure compliance with relevant safety, legislative and customer requirements. 
The business shall prepare and implement appropriate product release procedures.</t>
  </si>
  <si>
    <t>Are the available specifications compliant with relevant safety, legislative and customer requirements?</t>
  </si>
  <si>
    <t>Is there a designated person with responsibility for controlling specifications?</t>
  </si>
  <si>
    <t>Is there a complete product description available of the product/product category including all ingredients including raw materials, packaging, finished product and conditions for stage and distribution?</t>
  </si>
  <si>
    <t>Is there a documented product release procedure in place?
Does it effectively ensure that the final product meets the specification?</t>
  </si>
  <si>
    <t>Are records available to support the business' compliance with the food safety system which includes regulatory and customer food safety requirements that apply?</t>
  </si>
  <si>
    <t>Is the traceability system, including work in progress, post-treatment and rework, fully operational and effective?</t>
  </si>
  <si>
    <t>Are there clear labelling procedures that ensure continuous identification of the product through all stages of production and delivery?</t>
  </si>
  <si>
    <t>Are records enabling product identification available through all production stages: stock / inventory, work in progress, post processing, rework. 
Are records available from purchase through production and to immediate destination for all raw materials and packaging materials (primary and final product)?</t>
  </si>
  <si>
    <t>Is the traceability system tested at least annually?
Is the system updated as necessary and records maintained?</t>
  </si>
  <si>
    <t xml:space="preserve">The business shall demonstrate the ability to withdraw and recall affected product, contact relevant customers and maintain records of these incidents.
</t>
  </si>
  <si>
    <t>Can the business withdraw and recall affected product?</t>
  </si>
  <si>
    <t xml:space="preserve">The business shall have an effective incident management procedure for all products including reporting, communicating with customers, product withdrawal and recall. 
Records of annual review, testing and verification of the system shall be available.
</t>
  </si>
  <si>
    <t>The business shall establish a traceability system which enables the identification of product lots and their relation to batches of raw materials, primary and final packaging materials, processing and distribution records. Records shall include:
• Identification of any out sourced product, ingredient or service.
• Records of batches of in process or final product and packaging throughout the production process.
• Records of purchaser and delivery destination for all products supplied.</t>
  </si>
  <si>
    <r>
      <t>The business shall ensure that there are adequate control measures in place to prevent cross contamination of allergens</t>
    </r>
    <r>
      <rPr>
        <sz val="10"/>
        <color rgb="FFFF0000"/>
        <rFont val="Calibri"/>
        <family val="2"/>
      </rPr>
      <t>.</t>
    </r>
    <r>
      <rPr>
        <sz val="10"/>
        <rFont val="Calibri"/>
        <family val="2"/>
      </rPr>
      <t xml:space="preserve"> 
All ingredients known to cause food allergies in the product shall be clearly identified and communicated to the customer.</t>
    </r>
  </si>
  <si>
    <t>Is a refresher training programme documented and implemented?</t>
  </si>
  <si>
    <t>Is a documented programme in place to control allergens and prevent cross-contamination of product through all stages of production?</t>
  </si>
  <si>
    <t>Were regulations and appropriate customer requirements addressed in the development of the allergen control programme?</t>
  </si>
  <si>
    <t>Is a clear labelling system in place ensuring continuous identification of the product through all stages of production and delivery?</t>
  </si>
  <si>
    <t>Are structures, surfaces and materials,  those in contact with food easy to maintain, clean and where appropriate disinfect?</t>
  </si>
  <si>
    <t xml:space="preserve">Is a documented incident management system in place that addresses incident reporting, product withdrawal and product recall?           </t>
  </si>
  <si>
    <t xml:space="preserve">Is an effective communication plan in place with a designated, responsible person identified to provide information to customers, consumers and regulatory authorities?
</t>
  </si>
  <si>
    <t xml:space="preserve">Is the incident management system reviewed, tested and verified at least once a year?                                            </t>
  </si>
  <si>
    <t>Is the control of non-conforming product managed by competent people?</t>
  </si>
  <si>
    <t>Is a documented corrective action procedure in place to analyse any complaints and investigate non-conformities to prevent reoccurrence?</t>
  </si>
  <si>
    <t>The business shall ensure there is management commitment to provide the resources to develop, implement and comply with their food safety programme. 
The business shall establish a clear organizational structure with job descriptions, responsibilities and reporting relationships of at least those staff whose activities affect product safety.</t>
  </si>
  <si>
    <t>The business shall ensure that all people are adequately trained in food safety and practices according to their job responsibilities.</t>
  </si>
  <si>
    <t>Have all new people been effectively trained?</t>
  </si>
  <si>
    <t xml:space="preserve">Are personal hygiene requirements in place and applicable to all relevant people, contractors and visitors?       </t>
  </si>
  <si>
    <t xml:space="preserve">Are people, contractors and visitors aware of and complying with the personal hygiene requirements?
</t>
  </si>
  <si>
    <t xml:space="preserve">Are people, contractors and visitors aware of and complying with the requirements for the wearing and changing of protective clothing in specified work areas?
</t>
  </si>
  <si>
    <t>Are qualified, trained people  used for cleaning and disinfection?</t>
  </si>
  <si>
    <t>Is there evidence that management is committed to provide the resources to implement and comply with their food safety programme?</t>
  </si>
  <si>
    <t>The business shall ensure that records are available to prove the business is complying with the food safety system which includes all relevant regulatory and customer food safety requirements.</t>
  </si>
  <si>
    <t>Has the business set timescales for record retention which comply with regulatory or customer requirements?</t>
  </si>
  <si>
    <t>The business shall identify measuring and monitoring devices critical to food safety, ensure that they are calibrated and traceable to a recognised national or international standard.</t>
  </si>
  <si>
    <t>The business shall implement a system to ensure that all people are adequately trained, instructed and supervised in food safety principles and practices that matches their work.</t>
  </si>
  <si>
    <t>Is a people training programme in place and effectively implemented?</t>
  </si>
  <si>
    <t xml:space="preserve">Is a HACCP training programme in place? </t>
  </si>
  <si>
    <t xml:space="preserve">The business shall establish and implement procedures to ensure that all documents are maintained and kept up to date. 
These documents are required to demonstrate the effective operational control of its processes and its management of product safety. </t>
  </si>
  <si>
    <t xml:space="preserve">Are analysis procedures in place to ensure that all specified product requirements are met, including legal requirements and customer specifications throughout the whole shelf life? </t>
  </si>
  <si>
    <t>Are methods, relevant for food safety, used to provide valid results (e.g. by procedures set forth in ISO 17025 and/or industry recognised methods)?</t>
  </si>
  <si>
    <t>The business shall operate procedures for approval and monitoring of all its suppliers whose products or services may affect product safety and quality. 
The results of evaluations and follow-up actions shall be recorded.</t>
  </si>
  <si>
    <t xml:space="preserve">The business shall ensure the implementation of appropriate hygiene practices for all its people and visitors.  
Such practices shall result in sanitary handling and delivery of safe and quality products to customers. 
The Codex Alimentarius Commission’s recommendation on personal hygiene shall be followed.
</t>
  </si>
  <si>
    <t xml:space="preserve">Are communication procedures in place for people, contractors and visitors addressing actions to be taken in the case of an infectious disease?
</t>
  </si>
  <si>
    <t xml:space="preserve">The business facilities shall be located and maintained so as to reduce the risk of contamination and enable the production of safe and legal  products.
</t>
  </si>
  <si>
    <t xml:space="preserve">The business shall ensure appropriate standards of cleaning and disinfection shall be maintained at all times and throughout all production stages.
</t>
  </si>
  <si>
    <t>The business shall ensure appropriate facilities and procedures are in place to minimise the risk of physical, chemical, or microbiological contamination of product.</t>
  </si>
  <si>
    <t>Is an effective pest control programme in place?</t>
  </si>
  <si>
    <t>The business shall ensure that the quality of water, ice or steam in contact with food product is suitable for is intended use. 
All food contact water, ingredient water and water used in cleaning and sanitising operations shall be from a potable source.</t>
  </si>
  <si>
    <t xml:space="preserve">WHAT DOES IT MEAN? 
 a) When an issue occurs regarding non-conforming materials, finished products or procedures, a process is followed to understand the root cause of the non-conformity and actions are taken to correct the problem so that there are no further occurrences. 
WHAT DO I NEED TO DO? 
 a) Establish and document procedures for identifying non-conformities and problem solving activities to determine how the non-conformities occurred.  
WHAT WILL THE ASSESSOR DO?   
The Assessor will:
 - Review documentation that corrective action procedures exist, are effectively communicated and followed when required.
</t>
  </si>
  <si>
    <t>Have all relevant people received refresher training?</t>
  </si>
  <si>
    <t>The business shall ensure that staff facilities be designed and operated so as to minimize food safety risks.</t>
  </si>
  <si>
    <t>The business shall establish a traceability programme which enables the identification of product lots and their relation to batches of raw materials, primary and consumer unit packaging materials, processing and distribution records. 
The business shall ensure the traceability programme is tested at least annually and updated as necessary. 
Records shall include
• Records of annual testing of the traceability system.
• Records of updating the system as applicable.</t>
  </si>
  <si>
    <t xml:space="preserve">The business shall prepare and implement an effective programme for the management of customer and consumer complaints.
Data shall be controlled and managed to ensure that there are corrective actions for compliance and food safety issues. </t>
  </si>
  <si>
    <t xml:space="preserve">Is a documented complaint management programme in place and effectively implemented?  </t>
  </si>
  <si>
    <r>
      <t>Are containers designated for inedible products, waste or by-products clearly marked and properly utilised?</t>
    </r>
    <r>
      <rPr>
        <b/>
        <sz val="9"/>
        <color indexed="8"/>
        <rFont val="Times New Roman"/>
        <family val="1"/>
      </rPr>
      <t/>
    </r>
  </si>
  <si>
    <t>Are the food storage facilities constructed to effectively protect materials and finished product from contamination during storage?</t>
  </si>
  <si>
    <t xml:space="preserve">WHAT DOES IT MEAN? 
 a) During the storage and transportation of food products all relevant contamination and deterioration parameters (such as temperature, humidity etc.) should be evaluated. 
 b) All necessary measures should be taken to avoid contamination and deterioration.
WHAT DO I NEED TO DO?
 a) Before loading food for delivery, the condition of the vehicle (e.g. odours, dust, adverse humidity, cleanliness, pests, mould) should be checked. If required, action should be taken. 
 b) Adequate hygienic requirements for all transport vehicles and for the equipment used for loading and unloading should be in place. There should be records of the measures taken.
 c) Procedures to prevent contamination during transport should be implemented (food should not be mixed with other types of goods).
 d) Where goods should be transported at certain temperatures, before loading, the temperature inside the vehicle should be checked and documented. 
 e) Where goods should be transported at certain temperatures, the maintenance of an adequate range of temperatures during transport should be checked and documented.
 f) Loading and unloading areas should be of appropriate construction or have equipment in place to protect transported products from contamination, adverse temperature conditions etc.
 g) In the event that food goods are transferred during their journey, there should be procedures that ensure protection against contamination or deterioration.
 h) Where a business hires a third-party transport service provider, all the requirements specified above should be defined in the respective contract.
 i) Security of transport vehicles should be appropriately maintained.
WHAT WILL THE ASSESSOR DO?  
The Assessor will:
 - check if the above mentioned requirements are fulfilled for minimizing any possible contamination or deterioration of food.
 - Observe arrangements for storage and transport, looking at storage areas, vehicles, loading bays and equipment.
 - Inspect third-party service contracts as relevant, assessing whether the necessary requirements for food protection are formally agreed.
</t>
  </si>
  <si>
    <r>
      <t xml:space="preserve">The business shall ensure that all raw materials (including packaging), semi processed product and finished product be stored and transported under conditions that protect product integrity. 
All vehicles, including contracted </t>
    </r>
    <r>
      <rPr>
        <sz val="10"/>
        <rFont val="Calibri"/>
        <family val="2"/>
      </rPr>
      <t>vehicles used for the transportation of raw materials (including packaging), rework, semi processed product and finished product shall be suitable for the purpose, maintained in good repair and be clean.</t>
    </r>
  </si>
  <si>
    <t>Is there a product transport procedure and is it effectively implemented?</t>
  </si>
  <si>
    <t>Is there a transport vehicle procedure and is it effectively implemented?</t>
  </si>
  <si>
    <t>The business shall identify and comply with regulatory and customer requirements related to the product and to the product category. 
For all products, the following shall be included: 
• Task 1: Establish a multi-disciplinary food safety team.
• Task 2: Describe the product and product category of all ingredients (including raw materials, packaging, finished product) and the required conditions for storage and distribution. 
• Task 3: Describe the intended use of the product and identify the target consumer.
• Task 4: Describe all of the steps taken to produce the product in a process flow diagram. 
• Task 5: Compare the process flow diagram with the production process to ensure it is accurate.</t>
  </si>
  <si>
    <t>Has the business identified and complied with regulatory and customer requirements related to the product and product categories?</t>
  </si>
  <si>
    <t>Supplementary guidance. You should:
a) Generate an accurate and complete hazard analysis by the preparation and maintenance of comprehensive information about your products ('product descriptions') and processes ('process descriptions'). 
b) The specifications designated for this purpose should include the following information: 
 ○ Composition
 ○ Ingredients
 ○ Physical, sensory, chemical, and microbiological parameters 
 ○ Methods of treatment 
 ○ Packaging procedures and materials 
 ○ Shelf life 
 ○ Storage and transport conditions. 
c) The business should consider: 
 ○ Allergenic ingredients 
 ○ Genetically modified materials 
 ○ The purpose of the product, from the point of view of the end consumer (e.g. baby food, dietary products, nutritional supplements, etc.).
d) From the point of view of the manufacturer, it should be pre-emptively determined how the products change when used as intended. For this purpose, the business should consider: 
 ○ list of ingredients (where applicable fresh, frozen) 
 ○ packaging type 
 ○ chemical analysis 
 ○ nutritional information 
 ○ storage information 
 ○ warnings 
 ○ suggestions for preparation 
 ○ suitability of the packaging for heating or freezing 
 ○ quantitative restrictions, e.g. for especially vulnerable consumer groups.</t>
  </si>
  <si>
    <t xml:space="preserve"> Supplementary guidance. You should:
  ○ Accurately document the intended use describing how it will be prepared, consumed and whether there are any guidelines required to ensure that it is safe for consumption.
  ○ For products where additional preparation is required, described what should be done with the product once opened, how long it can be stored and in what conditions and what are the recommended portion sizes.
  ○ For intended use, identify how to prevent misuse that could cause harm to the consumer.
  ○ Describe the target consumer. Who can consume the product and to whom it is not recommended. Consider vulnerable groups, such as children, infants, the elderly, pregnant women, people with food intolerance, allergies, diabetes etc.
</t>
  </si>
  <si>
    <t xml:space="preserve"> Supplementary guidance. You should:
  ○ Develop and maintain a flow chart that shows all stages of the manufacturing process, including any rework. 
  ○ Describe in the flowchart relevant inputs and outputs of each process (raw materials, ingredients, packaging material, rework, nonconforming product, process aids, finished goods, etc.)
</t>
  </si>
  <si>
    <t xml:space="preserve"> Supplementary guidance. You should:
  ○ Having defined your flowchart, the multidisciplinary team must verify that their analysis accurately represents the manufacturing of the product.
  ○ The process of verification should be recorded with all team members committing in writing to the credibility of the flowchart.
  ○ Verification should be repeated systematically.
</t>
  </si>
  <si>
    <t xml:space="preserve">Supplementary guidance. You should:
 ○ Developed a multi-disciplinary team with members from the following areas: food safety, production, engineering, procurement, distribution.
 ○ Ensure that the team member representing food safety has appropriate qualifications and can provide evidence of their education and advanced training topics. 
 ○ In the event that there are no such qualified people, the business should have a service contract with an external expert who can provide evidence of their expertise.
</t>
  </si>
  <si>
    <r>
      <t>The business shall perform a</t>
    </r>
    <r>
      <rPr>
        <b/>
        <i/>
        <sz val="10"/>
        <color indexed="8"/>
        <rFont val="Calibri"/>
        <family val="2"/>
      </rPr>
      <t xml:space="preserve"> </t>
    </r>
    <r>
      <rPr>
        <sz val="10"/>
        <color indexed="8"/>
        <rFont val="Calibri"/>
        <family val="2"/>
      </rPr>
      <t>hazard analysis of their food manufacturing process as a minimum step in order to determine if there are any hazards associated with the production of their food item. 
The business shall use the HACCP [Hazard Analysis Critical Control Point] tool to accomplish this assessment. 
If hazards are identified within the manufacturing process, it is expected that the business will take appropriate action necessary to develop a HACCP Plan that meets the 7 principles reflected within Codex Alimentarius.</t>
    </r>
  </si>
  <si>
    <r>
      <t>Principle 2:</t>
    </r>
    <r>
      <rPr>
        <sz val="10"/>
        <rFont val="Calibri"/>
        <family val="2"/>
      </rPr>
      <t xml:space="preserve"> If the hazard analysis indicates any significant  hazards not minimised or eliminated by Good Manufacturing Practices (GMPs) that are present within the food manufacturing process, are they identified as</t>
    </r>
    <r>
      <rPr>
        <strike/>
        <sz val="10"/>
        <rFont val="Calibri"/>
        <family val="2"/>
      </rPr>
      <t xml:space="preserve"> </t>
    </r>
    <r>
      <rPr>
        <sz val="10"/>
        <rFont val="Calibri"/>
        <family val="2"/>
      </rPr>
      <t xml:space="preserve">Critical Control Points (CCPs)? </t>
    </r>
  </si>
  <si>
    <t xml:space="preserve">Supplementary guidelines. You should:
  ○ Create a multidisciplinary team to include members with knowledge and experience from food safety, production, engineering, procurement and design. 
  ○ Ensure that team members have been trained in the principles of HACCP based on Codex Alimentarius
  ○ Ensure that the team member representing food safety has appropriate qualifications and can provide evidence of their education and advanced training topics. 
  ○ Ensure that in the event that there is no such qualified person, the business should have a service contract with an external expert who can provide evidence of their food safety expertise.
</t>
  </si>
  <si>
    <t xml:space="preserve"> Supplementary guidelines. You should:
  ○ Consider in your hazard analysis the potential for all chemical (including allergens), microbiological, and physical hazards that could occur within the process.
  ○ Address the potential hazards (biological, chemical, physical) associated with the production inputs from raw materials and ingredients (including water, steam, ice or gases used as ingredients).
  ○ Undertake hazard analysis for each process step, considering chemical, microbiological and physical hazards each time.
  ○ Undertake risk analysis for all product groups including consideration of potential harm and likelihood.</t>
  </si>
  <si>
    <t xml:space="preserve"> Supplementary guidelines. You should:
  ○ Apply critical limits only to the specific operation, product or groups of products being processed.
  ○ Only apply critical limits that have been specified and validated.
  ○ Define the critical limit for each CCP.
</t>
  </si>
  <si>
    <t xml:space="preserve"> Supplementary guidelines. You should:
  ○ Be able to detect a loss of control in the process through your monitoring procedures.
  ○ Ensure that your monitoring records are evaluated by a trained and competent people.
  ○ Assign a frequency that is adequate to ensure that the CCP remains in control in the event that monitoring is not continuous.
  ○ Ensure that monitoring records are signed by individuals that are conducting the monitoring and reviewing the records.
  ○ Ensure that monitoring records are documented and include: date, time, responsible person and result.
  ○ Ensure that monitoring records are retained in line with business procedures.
</t>
  </si>
  <si>
    <t xml:space="preserve"> Supplementary guidelines. You should:
  ○ Ensure that any corrective actions resulting in return to control of the CCP and that affected products are disposed of in accordance with waste management procedures.
  ○ Ensure that product deviations and final disposal is documented.
  ○ Ensure that monitoring is understood as defined in Codex Alimentarius ("The act of conducting a planned sequence of observations or measurements of control parameters to assess whether a CCP is under control"). 
</t>
  </si>
  <si>
    <t xml:space="preserve">Supplementary guidelines. You should:
 ○ Ensure that all established HACCP procedures have been documented, including preliminary steps and pre-requisite programmes.
 ○ Ensure that the record-keeping is effective and clearly communicated to the relevant people.
</t>
  </si>
  <si>
    <t xml:space="preserve">Supplementary guidelines. You should:
 ○ Ensure that pre-requisite measures have been taken and documented for other control points.
</t>
  </si>
  <si>
    <r>
      <t>Are measures in place to address what to do with the product, if prohibited access took place and the product may have been tampered with or intentionally contaminated?</t>
    </r>
    <r>
      <rPr>
        <sz val="10"/>
        <color indexed="8"/>
        <rFont val="Times New Roman"/>
        <family val="1"/>
      </rPr>
      <t xml:space="preserve"> </t>
    </r>
  </si>
  <si>
    <r>
      <t>Have the threats to the product as a result of intentional product tampering or intentional contamination been assessed?</t>
    </r>
    <r>
      <rPr>
        <sz val="10"/>
        <color indexed="8"/>
        <rFont val="Times New Roman"/>
        <family val="1"/>
      </rPr>
      <t xml:space="preserve"> </t>
    </r>
  </si>
  <si>
    <t xml:space="preserve">WHAT DOES IT MEAN?
 a) Food defence is the means of preventing, protecting, and responding to the deliberate contamination of food by bacterial agents, toxins, chemicals, radiation or a physical object. 
 b) Threats to food defence might occur at any level in the business’s food-supply chain. 
 c) The most important aspect of a food defence programme is prevention.
 d) This is a regulatory requirement for food exports into the USA.
WHAT DO I NEED TO DO?
 a) Develop and implement a procedure for conducting a facility vulnerability assessment. 
 b) Develop and implement a food defence plan based on the result of the vulnerability assessment that includes methods, responsibility and criteria for preventing food adulteration or contamination caused by deliberate acts of sabotage.  
 c) The food defence plan should include the following key elements: 
  ○ A designated member of senior management with responsibility for food defence
  ○ Policies and procedures for recording and controlling access to areas of the facility by employees, contractors and visitors. 
  ○ Procedures for secure storage and transportation of raw materials, equipment, packaging material, hazardous chemicals and finished food products.
  ○ Facility physical security.
  ○ A process for managing food, packaging and equipment that has  been intentionally adulterated. 
  ○ Training programme. 
  ○ An effective recall programme.
WHAT WILL THE ASSESSOR DO?  
The Assessor will:
 - Review your documented food defence plan.
 - Check to see that the production has conducted a vulnerability assessment and identified sensitive areas
 - Review your training programme and interview people to establish their knowledge of the food defence plan.
</t>
  </si>
  <si>
    <t>Is a documented corrective action procedure in place to analyse any complaints and investigate non-conformities to prevent reccurrence?</t>
  </si>
  <si>
    <t>Are records available to support the compliance of the business with the food safety system which includes all regulatory and customer food safety requirements that apply?</t>
  </si>
  <si>
    <t>The business shall prepare and implement detailed procedures and instructions for all processes and operations having an effect on product safety.</t>
  </si>
  <si>
    <t>Are procedures  clearly communicated to relevant people?</t>
  </si>
  <si>
    <t>I.A 12.1</t>
  </si>
  <si>
    <t>The business shall implement a programme to ensure that analysis of products and ingredients is systematically undertaken for issues that are identified as being critical to food safety and legal requirements as well as customer specifications.
The business shall ensure that the methods used provide valid results (e.g. by procedures set forth in ISO 17025 and/or industry recognised methods).</t>
  </si>
  <si>
    <t>Are structures, surfaces and materials that come in contact with food easy to maintain, clean and where appropriate disinfect?</t>
  </si>
  <si>
    <t xml:space="preserve">Is the equipment positioned to ensure that there is no compromise to food safety from waste water or drainage? </t>
  </si>
  <si>
    <t>Are toilets provided, operational, accessible and adequately segregated from processing and food handling areas?</t>
  </si>
  <si>
    <r>
      <t>Principle 2:</t>
    </r>
    <r>
      <rPr>
        <sz val="11"/>
        <rFont val="Calibri"/>
        <family val="2"/>
      </rPr>
      <t xml:space="preserve"> If the hazard analysis indicates any significant  hazards not minimised or eliminated by Good Manufacturing Practices (GMPs) that are present within the food manufacturing process, are they identified as</t>
    </r>
    <r>
      <rPr>
        <strike/>
        <sz val="11"/>
        <rFont val="Calibri"/>
        <family val="2"/>
      </rPr>
      <t xml:space="preserve"> </t>
    </r>
    <r>
      <rPr>
        <sz val="11"/>
        <rFont val="Calibri"/>
        <family val="2"/>
      </rPr>
      <t xml:space="preserve">Critical Control Points (CCPs)? </t>
    </r>
  </si>
  <si>
    <r>
      <t>Have the threats to the product as a result of intentional product tampering or intentional contamination been assessed?</t>
    </r>
    <r>
      <rPr>
        <sz val="11"/>
        <color indexed="8"/>
        <rFont val="Times New Roman"/>
        <family val="1"/>
      </rPr>
      <t xml:space="preserve"> </t>
    </r>
  </si>
  <si>
    <r>
      <t>Have those points in the process which are vulnerable to intentional product tampering/intentional contamination been identified and subjected to additional access control?</t>
    </r>
    <r>
      <rPr>
        <sz val="11"/>
        <color indexed="8"/>
        <rFont val="Times New Roman"/>
        <family val="1"/>
      </rPr>
      <t xml:space="preserve"> </t>
    </r>
  </si>
  <si>
    <r>
      <t>Are measures in place to address what to do with the product, if prohibited access took place and the product may have been tampered with or intentionally contaminated?</t>
    </r>
    <r>
      <rPr>
        <sz val="11"/>
        <color indexed="8"/>
        <rFont val="Times New Roman"/>
        <family val="1"/>
      </rPr>
      <t xml:space="preserve"> </t>
    </r>
  </si>
  <si>
    <t xml:space="preserve">WHAT DOES IT MEAN?  
 a) Specifications on all product ingredients should be appropriate to ensure compliance with relevant safety, legislative and customer requirements.  
 b) Specifications will be managed and controlled by a designated person and should be up-to-date, clear, communicated within the business and with customers to ensure transparency.  
 c) A clear procedure for product release should be documented, communicated and implemented to ensure released product meets the agreed specifications.
WHAT DO I NEED TO DO?  
 a) You need to ensure there is an accountable person who is responsible for the control of specifications, which should be up-to-date, appropriate and communicated to relevant people.  This person will also manage all changes.  
 b) The specifications for all ingredients should meet relevant safety, legislative and customer requirements and be agreed with each supplier.  
 c) Finished product specifications should be available so that the documented product release procedure ensures the product is either properly released or held back due to being out-of-specification.  
WHAT WILL THE ASSESSOR DO?   
The Assessor will: 
 - Discuss the control of specifications with the accountable person.
 - Check that specifications for all ingredients and finished products are appropriate, clear and ensure conformance with relevant safety, legislation and customer requirements. 
 - Check that the specifications are up-to-date and clearly communicated to relevant people with responsibility for food safety and quality. 
 - Discuss the product release procedure with relevant people to ensure that their actions establish effectively whether a finished product is either acceptable or out-of-specification. 
</t>
  </si>
  <si>
    <t xml:space="preserve">WHAT DOES IT MEAN?
 a) Food manufacturers are obliged to prove to the authorities the source and buyers of the raw materials used to produce each of their products. 
 b) The source and destination of any packaging materials that come into direct contact with the product shall also be proven. 
WHAT DO I NEED TO DO?
 a) All locations should have documented procedures to maintain traceability throughout all phases of product conversion from receiving incoming materials through production, packaging and dispatch. This includes hold orders, rework etc.
 b) Labelling of lots, including those that are partially finished, should be made during actual packing to ensure clear traceability. 
 c) Where goods are also labelled later, there should be specific lot labelling for temporary batches. 
 d) The batch sizes that are selected depends on your readiness to assume risk in the case of quarantine or a recall. 
 e) Legal and customer requirements can be satisfied if you are able to provide credible, controlled documents as evidence. 
 f) In the event of a product recall you have a duty to inform the authorities and provide complete documentation quickly.
WHAT WILL THE ASSESSOR DO?   
The Assessor will:
 - Inspect your traceability system expecting to see effective and documented procedures from receipt to dispatch. 
 - Review whether the effectiveness of the system can be proven using documented test runs. 
 - Use current or retained samples to establish whether all responsible persons are delivering traceability procedures. 
 - Look for evidence that there is complete labelling of all batches, partial batches, raw materials, etc.
</t>
  </si>
  <si>
    <t xml:space="preserve">WHAT DOES IT MEAN? 
 a) The goal is to test the traceability programme and identify elements which might limit the effectiveness or efficiency of a recall.  
 b) Effective lot identification as a part of a functional traceability programme provides a cornerstone in controlling and minimising both food safety risks and the financial impact of product withdrawals and recalls. 
WHAT DO I NEED TO DO?
 a) At least annually, simulated recalls are required to ensure that the traceability programme works and testing should include:
 • Identification of item traced (i.e. ingredient or finished product).
 • Time for completion and percentage of product traced, according to both regulatory or customer requirements.
 • Key learnings, gaps, system improvement opportunities. 
 • Receipt and dispatch discrepancy and reconciliation. 
 b) All staff are to be trained in the procedures and improvements that are identified and implemented.  
 c) The results should be summarised and reported to provide evidence of system verification. 
 d) The expectation is that key findings, gaps and improvement opportunities are addressed.
WHAT WILL THE ASSESSOR DO?  
The Assessor will:
 - Inspect your full traceability programme throughout the assessment process. 
 - Expect that the documents will show a traceable process that is tested systematically. 
 - Review whether the effectiveness can be proven using documented test runs. 
 - Use either current or retained samples to establish whether responsible people are delivering traceability procedures. 
</t>
  </si>
  <si>
    <t xml:space="preserve"> WHAT DOES IT MEAN?
 a) An incident is an event that has occurred which results in the production or supply of unsafe, illegal or non-conforming product.
 b) A procedure should be defined, implemented and maintained for the management of incidents and of resulting emergency situations that impact food safety, legality and quality. 
 c) This includes as a minimum: The nomination and training of a crisis team, an alert contact list including suppliers and customers, sources of legal advice, the availability of internal contacts and a communication plan that includes information to consumers.
 WHAT DO I NEED TO DO?    
 a) The feasibility, effectiveness and timeliness of implementation of the withdrawal procedure should be subject to regular internal testing, based on hazard analysis and assessment of associated risks but carried out at least once a year. 
 b) This should be carried out in a manner to ensure the effective implementation and operation of the procedure.  
 c) A person of the business, with the authority to initiate the incident management  process, should be permanently available.
 d) Records to be available:
  • Product involved, sizes, manufacturing location.
  • Quantity of product affected.
  • Details of product affected - codes, lots, pallets, batches.
  • Production and quality control records.
  • Quantity distributed and location.
 e) Updated emergency contact details (such as names and phone numbers of suppliers, customers and competent authorities) should be available.                                                                                                                                         
WHAT WILL THE ASSESSOR DO?   
 The Assessor will: 
 - Inspect the relevant process throughout the entire assessment. 
 - Expect when reviewing the documents that you are able to show a documented procedure that fulfils all requirements. 
 - Use current or retained samples to identify whether responsible people are engaged with these procedures.     
 - Review whether effectiveness of the procedure can be proven using documented test runs.
</t>
  </si>
  <si>
    <t xml:space="preserve">WHAT DOES IT MEAN?
 a) An incident is defined as any situation, which, if not properly managed, has the potential to develop into a crisis. 
 b) If a crisis or a incident occurs (e.g. food product contamination, illegal ingredients or negative reporting in the press), it is important that you are able to do the following:
 • To survey the situation in your business as fast as possible.
 • To reach all persons (internal and external) who are able to help solve the problem.                                                                                                                                                                                                                                                                                                                                                                                 • To communicate effectively, including making sure that only named representatives speak for the business (note: serious incidents attract the press in no time. Any of your people may be approached for comment). Frequent, clear and accurate communication can pre-empt or reduce the scale or complexity of a crisis.
WHAT DO I NEED TO DO?
 a) There are two stages in defining a threat: first in terms of its severity and imminence, second in terms of its topic.  No matter how insignificant an event seems, it could develop into a major, business-threatening crisis if it is ignored. It is important that every incident is treated as a full-blown crisis until you can be certain that it is not.
 b) To develop, implement and maintain a crisis management procedure to include the following: 
  ○ Detail about the steps to be taken to manage a crisis.    
  ○ The nomination and training of a crisis team, an alert contact list, sources of legal advice (if necessary), contacts availability, customer information and a communication plan, including information to your people, customers and consumers.
 c) Communications is not a tactical option, it’s a strategic necessity and a core responsibility of the Crisis Team. Controlling and targeting of information to internal audiences can make or break a crisis. Colleagues need to be informed and external stakeholders need to be notified and reassured.
 d) The incident management system should be tested at least annually. It is important that these processes are reviewed, practiced and mastered with a broad base of employees.                                                                                                                                                                                                                                                                                                                                                                                    
WHAT WILL THE ASSESSOR DO?  
The Assessor will: 
 - Check for a procedure that describes the approach to such situations
 - Review  the emergency contact list of all relevant persons. Check it is up to date and available to all that need it.
 - Interview people to establish that they are aware of their responsibility, at least in part (e.g. when serious process failures occur, instant information to superiors, receipt of serious complaints, and instant information to the crisis team). 
</t>
  </si>
  <si>
    <t xml:space="preserve">WHAT DOES IT MEAN?
 a) There should be clear accountability for the production management team.
 b) The team should demonstrate commitment to provide the appropriate amount of resources to develop, implement and ensure compliance with the food safety programme.  
 c) Although development of many of these activities may be conducted by quality assurance and food safety people, the production management team should be actively involved in the support and leadership of these activities.  
 d) The food safety programme should not be a "Quality owned activity".  Instead, management should show active leadership to ensure a food safety culture.
WHAT DO I NEED TO DO?
 a) The production management team should have systematic documented discussions about the food safety programme as part of its periodic staff meetings where non-conformance trend analysis, resources allocation, corrective action and strategy for continuous improvement will be actively discussed.  
 b) Management should show that food safety is as important as production and people's health and safety and operates with an adequate budget. 
WHAT WILL THE ASSESSOR DO?   
The Assessor will: 
 - Check for evidence that food safety programme elements are discussed and documented in production management team staff meetings, looking for prominent discussions and follow-up activities. 
 - Interview the quality team about management commitment for appropriate resources, support for their activities and to ensure that those employees with responsibility for food safety activities are held accountable for compliance.  
 - Ask production operations people about management commitment, seeking to establish whether management are receptive to continuous improvement suggestions.
</t>
  </si>
  <si>
    <t xml:space="preserve">WHAT DOES IT MEAN?  
 a) In addition to those items already identified in Requirement B. A. 6, production management should document the organizational structure which supports the food safety programme and the activities that impact product safety.  Documented job descriptions and reporting relationships should be included.
WHAT DO I NEED TO DO?  
 a) A clear organizational chart should be created and kept updated.  
 b) Employees whose activities and responsibilities support the food safety programme should be identified.  
 c) These documented responsibilities should be shared with and discussed with relevant employees to ensure understanding of their accountabilities.
WHAT WILL THE ASSESSOR DO?   
The Assessor will:
 - Check for evidence of production management's commitment to the food safety programme  
 - Check to ensure the organizational chart is up-to-date and will look for documents (such as job descriptions) which define indivuals responsibilities that support the food safety programme.  
 - Discuss how production management supports and has communicated the responsibilities.
</t>
  </si>
  <si>
    <t xml:space="preserve">WHAT DOES IT MEAN?
 a) The business needs to prove it is meeting both regulatory and customer requirements that apply to its product and process. 
 b) Records provide legal proof that you did what you said you were going to do to manufacture, store and distribute products.
 c) You need to identify when records will be completed and who will complete them. 
 d) These records are kept for a period of time (this is 'record retention'). The period of time will be mandated by law or by customers and will depend on the type of products, processes and product liability. 
 e) Identify which of these time periods is longest to decide on your record retention policy. 
 f) You can set the same retention policy for all of your records or have different time periods for specific records.   
 g) These records can be in paper form or they can be electronic and should be factual and genuine. 
WHAT DO I NEED TO DO?
 a) You need to identify the requirements within the food safety system for which you need to prove compliance, including both customer and regulatory, . 
 b) Some of these records may come from your suppliers (e.g., letter of conformity, specification, etc.). 
 c) You will also need to create forms which will allow you to record your own information.   
WHAT WILL THE ASSESSOR DO?     
The Assessor will:
 - Check whether you have identified the records that you need to retain and set the timescales for retention. 
 - Review a sample of your records to prove they exist and that they are available for the set  period of time.
</t>
  </si>
  <si>
    <t xml:space="preserve">WHAT DOES IT MEAN? 
 a) The business should identify the critical control points in their process that may create a food safety issue.   
 b) Once those points have been identified you should have a means to measure and monitor the process using appropriate devices.  
 c) Those devices should be verified on a regular basis to ensure their reliability.   
 d) For example, to ensure destruction of all pathogenic microorganisms in raw milk,  time and temperature combinations of the pasteurization process should be regulated. A manufacturer will need to ensure that the device used to measure and monitor the time and temperature is accurate and reliable.     
WHAT DO I NEED TO DO? 
 a) Create a master list of all measuring and monitoring devices required to control the food safety of your food and list the method and frequency for calibration and maintenance. 
 b) Each measuring and monitoring unit should have a unique identifier and the acceptable variance range identified. 
 c) Examples of measuring and monitoring devices critical to food safety include thermometers and metal detectors
WHAT WILL THE ASSESSOR DO?   
The Assessor will: 
 - check that the  measuring and monitoring device is accurately measuring the required parameters
 - select a  measuring and monitoring device and check that there is evidence that it is calibrated to a recognised standards.
                                                                                                                                                                                                                                                                                                                                                                                                             </t>
  </si>
  <si>
    <t xml:space="preserve">WHAT DOES IT MEAN?
 a) In addition to those items already identified in Requirement B. A. 7, the business shall ensure that calibration of measuring and monitoring devices that are critical to food safety is undertaken against a recognised national or international standard.
WHAT DO I NEED TO DO?
 a) Create a master list of all measuring and monitoring devices, ensure there is unique identification for each and that the acceptable variance range is identified.
 b) Examples of measuring and monitoring devices critical to food safety include: Thermometers, Metal detectors, X-Ray units, pH and water activity meters, scales, oven speeds and other important processing measuring and monitoring units.  
 c) Develop Standard Operating Procedures (SOP) for each listed device to provide detailed, written instructions that will achieve uniformity of performance. 
 d) Each SOP should list what the device is, why it is needed, how it is used, who is authorised to use it and when it is to be calibrated.
 e) Each SOP should include requirements for documented corrective action and remediation in the event of deviation to standards. 
 f) Maintain and retain records of the following activities: calibration, service providers with contact information; maintenance records, monitoring frequency signed by approved operator, deviation and corrective action.
 g) Implement a training programme to ensure all relevant people are adequately trained. 
WHAT WILL THE ASSESSOR DO?   
The Assessor will:
 - Check for procedures for the operation of measuring and monitoring devices critical to food safety.  
 - Check the calibration and maintenance log to validate that devices are maintained and calibrated against in recognised national or international standard as recommended by the manufacturer. 
 - Review samples of signed operator logs for accuracy and to verify corrective action and remediation for any documented deviations.   
 - Check training records for the relevant people, looking for evidence that they have been adequately trained.
</t>
  </si>
  <si>
    <t xml:space="preserve">WHAT DOES IT MEAN?
 a) All new people performing work that affects product safety, legality and quality shall have the required competence by education, work experience and training, that matches their work, based on risk assessment.
 b) Training should address both personal health and safety as well as relevant food safety issues with a focus on avoiding contamination.
 c) All people (management, full-time, part-time, or temporary) shall receive relevant training.
 d) Each qualification or competency related to best practise and food safety shall be systematically "refreshed" and confirmed.
WHAT DO I NEED TO DO?
 a) Ensure that people are aware and understand the consequences of improper food handling. 
 b) Make sure that induction training of new employees is targeted towards their future duties in your business. 
 c) For members of the management team, create an induction programme that takes into account all relevant processes and departments. 
 d) Training should be conducted regularly and the contents should be adapted to current business conditions such as incidents, improvements and current legal situation.         
 e) For simple tasks create a check list with relevant topics that can be efficiently communicated. 
 f) You will need to provide evidence about training topics, including hygiene and safety in the workplace, with participating employees and refresher training..
WHAT WILL THE ASSESSOR DO?  
The Assessor will:
 - Check whether you can prove that all your people have undergone relevant training, with special attention to induction for temporary and part-time people. 
 - Interview people and ask them about the training they have received and how appropriate it was for the job that they must do.
 - Check that you can prove that you have delivered refresher training to all relevant people. 
 - Review whether the refresher training content has been adapted to current business conditions such as incidents, improvements and current legal situation.
</t>
  </si>
  <si>
    <t xml:space="preserve">WHAT DOES IT MEAN? 
 a) All people performing work that affects product safety, legality and quality should have the required competence by education, work experience and training, that matches their work, based on hazard analysis and risk assessment. 
 b) A training programme should apply to all people, including part-time and temporary workers. 
 c) Before starting work, they should be trained in accordance with the training programme.
WHAT DO I NEED TO DO? 
 a) The business should implement a training programme relevant to the product requirements and the training needs of the people which should include:
  •  training content
  •  training frequency
  •  people’s tasks
  •  relevant language
  •  qualified trainer
  •  evaluation methodology
 b) There should be a procedure that proves the effectiveness of training. 
 c) The contents of the training programme should be reviewed and updated systematically to take into account specific issues, food safety, food related legal requirements and product and process modifications. 
 d) You will need to prove what training topics have been delivered for each individual.
 e) Training topics include HACCP, hygiene and safety in the workplace.  
WHAT WILL THE ASSESSOR DO?  
The Assessor will:
 - Check for evidence that there is a training programme and that all people have undergone relevant training. 
 - Will interview people and ask them about the training they have received and how appropriate it was for the job that they do. 
 - Will examine training records for individual people to verify that the training programme has achieved its objectives.
 - Will pay special attention to the training of all new employees, temporary workers and part-time employees. 
 - Will check that the procedure for review of the training programme is implemented and results in improvements.
</t>
  </si>
  <si>
    <t xml:space="preserve">WHAT DOES IT MEAN? 
 a) Those responsible for the development and maintenance of the HACCP plan should have an internal team leader and received adequate training.
 b) The production people in charge of the monitoring of CCP’s should have received specific training. 
 c) All training should be documented and managed through a HACCP training programme where content, frequency, tasks and evaluation methodology are defined. 
WHAT DO I NEED TO DO? 
 a) The business should ensure the training programme includes HACCP training for relevant staff. 
 b) The training content should be reviewed and updated regularly with consideration of business specific issues, food safety, food related legal requirements and product and process modifications.
 c) You will need to prove what training topics have been delivered for relevant people.
WHAT WILL THE ASSESSOR DO?   
The Assessor will: 
 - Check for evidence that those responsible for the development and maintenance of the HACCP plan have undergone a HACCP training programme. 
 - Interview people and ask them about the HACCP training they have received and how appropriate it was for the job that they do.
 - Look for evidence of training topics and participating employees. 
 - Check that the procedure for review of the HACCP training programme is implemented and results in improvements.
</t>
  </si>
  <si>
    <t xml:space="preserve">WHAT DOES IT MEAN?
 a) There should be evidence that training has been carried out.
WHAT DO I NEED TO DO?
 a) Records should be available of all training events, stating:
 – list of participants (this should include their signature)
 – date
 – duration
 – contents of training
 – name of trainer/tutor.
WHAT WILL THE ASSESSOR DO?   
The Assessor will:
-  Check the availability, accuracy and adequacy of the training records.
</t>
  </si>
  <si>
    <t xml:space="preserve">WHAT DOES IT MEAN?
 a) Each qualification or competency related to best practice and food safety should be systematically " refreshed" and confirmed. 
 b) This programme should be documented and implemented according to a predefined plan. 
WHAT DO I NEED TO DO?
 a) Develop a refresher training programme where activities, roles and responsibilities are defined. 
 b) Training activities should be documented. 
WHAT WILL THE ASSESSOR DO?  
The Assessor will:
- Check the documentation of the refresher training programme to confirm that planned training is delivered and the outcomes are monitored.
- Assess the efficacy of this programme through a comparison of the procedures and the records.
</t>
  </si>
  <si>
    <t xml:space="preserve">WHAT DOES IT MEAN?
 a) Documents provide instruction for people so they can do their job and deliver a safe and consistent product. 
 b) Documents also provide records so that the business is able to collect data and provide evidence to show that it is meeting customer and regulatory requirements as well as the requirements of this checklist. 
 c) They should be maintained, kept up to date and controlled so to ensure that only correct documents are used. 
 d) Usage of out of date documents by people may not only resulting a product that is out of conformance with specifications but also that the appropriate data to prove compliance is not gathered.
WHAT DO I NEED TO DO?
 a) You need to document and implement a procedure for keeping documents up to date and assuring out of date documents are not used. 
 b) You should appoint an individual to be responsible for documents with accountability for approving documents. 
 c) Only authorised people are able to replace existing documents so they should be protected against unauthorised change.
 d) As procedures change there should be a way to control and archive obsolete documents. 
WHAT WILL THE ASSESSOR DO?   
The Assessor will:
 - Check there is a procedure there has been implemented effectively for document control. 
 - Check procedures and forms during the assessment looking for correct usage including issues such as dates, signatures and frequency of recording.
</t>
  </si>
  <si>
    <t xml:space="preserve">WHAT DOES IT MEAN? 
 a) Procedures are controlled documents that provide instruction for people so they can consistently deliver the particular process as defined. 
 b) A procedure may include instructions on using particular equipment, how to carry out specific tests, follow a recipe, repair equipment or other essential steps in manufacturing a product. 
 c) Procedures are important training tools as new staff members are inducted or for refresher training. 
 d) Procedures can be made available for staff either as paper copies, in a reference manual or in electronic format.
WHAT DO I NEED TO DO?
 a) Ensure all processes and instructions used to manufacture, test, store and ship the product have been documented in paper or electronic format, that relevant staff are trained against these and always have them available. 
 b) Ensure that procedures are communicated in a consistent manner, either because they are new or because they have been changed or as a part of refresher training. This can happen during production meetings, management review meetings etc.
WHAT WILL THE ASSESSOR DO? 
The Assessor will:
 - Collect a sample of procedures, check how people use them through observation or interview and determine whether actual usage reflects the stated intentions.
</t>
  </si>
  <si>
    <t xml:space="preserve">WHAT DOES IT MEAN?
 a) Customer and consumer complaints can identify whether the finished product achieved the specification requirements or otherwise resulted in non-conformance. 
 b)  The business needs to ensure the complaint and its cause is resolved which may require further investigation using root cause analysis (which is a process of solving the fundamental causes of an incident).
 c) Once the non-conformance is accurately understood, corrective action can be taken so that the risk of recurrence is minimised.
WHAT DO I NEED TO DO?
 a) Complaints should be recorded, investigated and resolved. Resolution is also referred to as corrective action. 
 b) Create a method of requesting, capturing and investigating customer complaints. 
 c) Ensure staff are made aware of their responsibilities for handling the complaints and investigations. 
 d) Ensure that complaints, their investigations and resolutions are recorded.
WHAT WILL THE ASSESSOR DO?  
The Assessor will:
 - Will check that a procedure is in place for receiving, documenting and acting on customer complaints. 
 - Check if records of complaints are readily available.
 - Will select a sample of records of complaints and compare them against the procedure from receipt to resolution. 
 - Interview those with responsibilities in the complaints process.
 - Will look for evidence of resulting activities which may be affected. These may include staff training, testing, management of non-conforming product, etc.
</t>
  </si>
  <si>
    <t xml:space="preserve">WHAT DOES IT MEAN?
 a) You need to be able to provide evidence that the food safety, legality and customer issues that you have identified during a risk assessment are being critically analysed for compliance with agreed limits.
 b) The business should have a risk based procedure to ensure that you are analysing relevant issues. 
WHAT DO I NEED TO DO?
 a) This procedure will ensure that you are able to demonstrate you are evaluating and meeting food safety, legal requirements and customer specifications. 
 b) The test methodology that you use will need to ensure the accuracy and precision of the results obtained.  
 c) You should determine which are the relevant tests that complement your HACCP plan and its associated prerequisite programmes to ensure you are meeting food safety, legal requirements and customer specifications.  
 d) The tests should be carried out to produce credible and accurate results.  
WHAT WILL THE ASSESSOR DO?   
The Assessor will:
 - Will check your risk assessment to see whether your testing procedure has successfully in a review to demonstrate that you meet food safety, legal requirements and customer specifications. 
 - Will review whether your testing has been done by laboratories with ISO 17025 certification or instead you can provide credible evidence of industry recognised methods.
</t>
  </si>
  <si>
    <t>WHAT DOES IT MEAN?
 a) A food business relies on its suppliers because achieving both product safety and deliveries on time depends on their level of conformance to your requirements, which should be written and mutually agreed through specifications and contracts.
WHAT DO I NEED TO DO?
 a) Your purchasing procedures should include agreed specifications for raw materials, ingredients, packaging and services which may impact the safety and quality of the product. 
 b) Determine which risks are relevant to the product or service. With this information, decide the relevant criteria for evaluating each supplier and implement appropriate procedures for quality control and service level  (Service level is a calculation of the volume of goods provided to specification against goods ordered, expressed as a percentage).
 c) Inform your suppliers both systematically and reactively on their performance, highlighting issues where they can make improvements. 
WHAT WILL THE ASSESSOR DO?  
The Assessor will:
 - Review your specifications, ensuring these are up-to-date and looking for evidence of approval such as signatures or e-mails. 
 - Check your quality control records and compare them with your procedures for product and service evaluation.
 - Review how you have dealt with supplier non-conformance, from receipt to resolution.</t>
  </si>
  <si>
    <t xml:space="preserve">WHAT DOES IT MEAN?   
 a) A risk based programme should be developed and implemented to effectively manage and monitor the approval of suppliers.  
 b) The resulting activities related to each supplier should be based on your risk assessment, such as supplier capability assessments, supplier visits, quality control for incoming materials, etc. 
 c) If visiting isn't practical, alternative means of capability assessment would include the up-to-date evidence of certification to a food safety management scheme.
 d) Monitoring their performance against your requirements will provide you with data to assess their performance and ongoing capability.
WHAT DO I NEED TO DO?   
 a) There should be a supplier management programme in place for the approval and monitoring of suppliers who may have an impact on food safety and quality.  
 b) The programme should be able to demonstrate that it is effective, with evidence that objective decisions are made about supplier capability.
 c)  For approved suppliers there should be evidence that there is an ongoing systematic approach to maintain approval.
WHAT WILL THE ASSESSOR DO?  
The Assessor will:   
 - Will evaluate the procedures of the supplier management programme to determine the effectiveness of the approval and monitoring process.  
 - Confirm that there is evidence that the relevant procedures are implemented and reviewed.
 - Check your approved supplier list looking for evidence that you have considered and assessed their capability and that you have a systematic approach to maintain approval.
</t>
  </si>
  <si>
    <t xml:space="preserve">WHAT DOES IT MEAN?
 a) All food businesses should manage and control the personal hygiene requirements of its people and visitors to the site.
 b) There should be documented personal hygiene requirements to include the following: the use of protective clothing, hand washing and disinfection, eating and drinking, controls over smoking, actions to be taken in case of cuts or skin abrasions, control over fingernails, jewellery, perfume, personal belongings and the control of hair and beards.
 c) The resulting procedures must match any legal requirements.
WHAT DO I NEED TO DO?
 a) A risk analysis should be conducted to determine the appropriate personal hygiene requirements. The outcomes of this analysis should be implemented as appropriate to your product and process.
 b) The resulting procedures that will enforce the personal hygiene requirements should apply to all relevant people, contractors and visitors, all of whom should be made aware their responsibilities.
 ○  Hand cleaning should be performed on entry to the production areas and that the frequency that is appropriate to minimise the risk of product contamination.
 ○  People with infectious diseases should not enter the production areas. 
 ○  People who have been in contact with others with infectious diseases should identify themselves and may be excluded from entering production areas.
 ○  Visible jewellery, including piercing and watches, should not be worn. 
 ○  Any exceptions that may be granted should have been comprehensively evaluated by hazard analysis and assessment of associated risks in relation to product and process. 
 ○  Cuts and skin abrasions should be covered by a coloured plaster or bandage that shows a different colour to the product and where appropriate contains a metal strip to enable metal detection.
 ○  For hand injuries, in addition to a plaster or bandage, a single use glove should be worn. 
 ○  Protective clothing, which should not leave the site, should be provided and used by all people and visitors.
 ○  In production areas where wearing headgear and beard snood (coverings) is required, the hair should be covered completely so that product contamination is prevented.
 c) All of these procedures should be enforced by a qualified person within the business.
 d) Compliance should be effectively managed and checked systematically. 
WHAT WILL THE ASSESSOR DO?  
The Assessor will: 
 - Check for a risk analysis and the related implementation of appropriate procedures. 
 - Interview people to evaluate their understanding and implementation of the personal hygiene requirements.
 - Check that there is a procedure for systematic review of the outcomes with appropriate testing.
</t>
  </si>
  <si>
    <t xml:space="preserve">WHAT DOES IT MEAN? 
 a) Water, ice or steam used within your facility can be a source of microbial and chemical contamination for your equipment or product.  
 b) As a food manufacturer it is your responsibility to ensure that sufficient measures are taken to ensure its suitability for use within your operation and that your procedures ensure that water, ice or steam used within your operations meet the required water quality standards.  
 c) Procedures for water quality, including the identification of chemical and microbial elements that should be included in required water analysis, the frequency of analysis and sampling points should be based on a risk analysis that takes into account the water source ( i.e. municipal water source, well, etc.), previous sample history and any on-site storage.
WHAT DO I NEED TO DO? 
 a) Ensure that a risk analysis has been completed in relation to the water used within your operations which will provide the basis for your water quality procedures and policies.   
 b) Ensure that water used for either the washing, thawing and treating of food or as a food ingredient complies with local, national or internationally recognised potable water quality and microbiological standards.
 c)  Your sources of water, steam or ice should be tested at least annually by your local water authority or by an independent, university or government laboratory. These records should be retained.  
 d)  If you purchase and use ice from an outside source, you should require them to provide annual verification that the ice meets the required standards and a copy of the report should be retained.
 e)  Procedures should be established to ensure that water is not a source of contamination for your facility or product.  
 f)  Employees should be trained to ensure they understand the established procedures established in your operations.
 g)  If your operations have in-house water treatment equipment you should ensure that the equipment is included in your preventative maintenance programme and treated water is monitored to ensure that it meets your established standards. Maintenance and testing records should be retained.
WHAT WILL THE ASSESSOR DO?  
The Assessor will:
 - Check your procedures and policies addressing water quality
 - Examine your training documentation, 
 - Review annual water quality reports for your water, ice &amp; steam 
 - Check the preventative maintenance documentation for any water treatment equipment you may use
 - Inspect the signage or other visual identification (such as colour coding) to confirm that any non-potable water piping or outlets is clearly identified.
</t>
  </si>
  <si>
    <t xml:space="preserve">WHAT DOES IT MEAN? 
 a) Staff facilities, such as toilets, changing rooms and eating areas should be designed and operated to make sure that employees using these facilities do not accidently create a food safety hazard.  
WHAT DO I NEED TO DO?  
 a) Establish and document rules and procedures for staff facilities to ensure that the employee activities in these facilities are separated from the food handling area to reduce food safety risk. 
WHAT WILL THE ASSESSOR DO?   
The Assessor will: 
 - Inspect the facilities to ensure they are fit for the purpose.  
 - Review documentation and procedures to show that the staff facilities are regulated to minimize food safety risk. 
</t>
  </si>
  <si>
    <t xml:space="preserve">WHATS DOES IT MEAN: 
 a) If handled incorrectly, waste materials can accumulate and become a source of contamination or a refuge for pests.   
 b) Food facilities should have procedures for waste management that include the allocation of responsibility and the methods used to collect, handle and remove waste materials. 
 c) These procedures should also address any legal requirements.
WHAT DO I NEED TO DO? 
 a) Establish procedures that address the responsibility for and methods used to collect handle and remove waste materials from the facility. These procedures should include the following:
  ○ Detailed cleaning practices associated with waste containers and waste storage areas. In both cases, these should be easy to clean, covered or kept closed (as appropriate) and included in the cleaning programme.
  ○ Waste containers should only be used for the storage of waste.
  ○ Procedures for waste collection containers and waste storage areas including handling, marking, usage and colour coding.
  ○ The exact usage and marking or visual identification of containers that are designated to be used for inedible food waste materials.
  ○ Required waste management training for employees.
  ○ Actions to take if procedures are not followed.
WHAT WILL THE ASSESSOR DO?  
The Assessor will:
 - Review the waste management programme and associated procedures.
 - Review adherence to waste management procedures for containers including handling, markings, usage and  colour coding.
 - Observe the usage and marking or visual identification of containers designated for use for inedible, waste materials or by products (e.g. animal feed)
 - Observe if signage clearly informs people about the colour code system.
 - Check training records verifying that people have been trained in waste management procedures.
 - Check sanitation records for waste containers and waste storage areas, assessing whether planned cleaning has been carried out according to procedures.
</t>
  </si>
  <si>
    <t xml:space="preserve">WHAT DOES IT MEAN? 
 a) The business should ensure that all raw materials (including packaging), semi processed product and finished product be transported under conditions that protect product integrity. 
 b) A procedure should be implemented that assigns roles and responsibilities, control processes and a corrective action plan. 
WHAT DO I NEED TO DO? 
 a) The product storage and transport procedure should provide full details so that people with responsibility will understand the relevant principles of the quality and food safety management system. 
 b) The procedure will include the following:
 ○  identification of the required processes with a definition of the sequence and interaction
 ○  the criteria and methods required to ensure effective operation and control
 ○  the availability of information necessary to support both operation and monitoring 
 ○  measure, monitor and analyse the procedure, implementing any necessary action to achieve planned results and drive improvement.
WHAT WILL THE ASSESSOR DO?  
The Assessor will:
 - Check the relevant procedures and the instructions concerning their implementation, compare with the associated records and assess whether the procedures are affected.
 - Interview relevant staff to confirm their understanding of the requirements for storage and transport.
 - Check training records.
</t>
  </si>
  <si>
    <t xml:space="preserve">Supplementary guidance. You should:
 ○ Define the principles on which the production of a safe product is based.
 ○ Identify the specifications or any agreement relating to the product has been agreed with all customers.
 ○ Define which specific regulations are applicable and are assured by the procedure.
 ○ In the event of export, identify regulations of the destination country, specifically for labelling.
 ○ Ensure a systematic and appropriate approach to recording key information, with frequency and responsibility defined.
 ○ Ensure the food safety management system is reviewed on a regular basis or when changes occur.
</t>
  </si>
  <si>
    <t xml:space="preserve">WHAT DOES IT MEAN?
 a) An allergen is a known component of food which causes physiological reactions due to an immunological response (e.g. nuts and others identified in the legislation relevant to the country of production or sale).
 b) Allergens can lead to allergic reactions that may pose considerable health hazards for consumers such as skin reactions, shock and even death.
 c) You should identify, manage and control all allergens that are present on the site whether as ingredients or through process cross-contamination.
 d) The labelling of allergens  contained in manufactured food products should be done on the basis of the hazard analysis.
 e) The manufacturing of products which contain allergens that require labelling should be carried out as to ensure that any risk of cross contamination is minimised. 
WHAT DO I NEED TO DO?
 a) You should determine which allergens are relevant to your product or process. 
 b) Once this is achieved, you will be able to determine the risk and your options to eliminate, minimise and/or control their presence. 
 c) During risk identification, consider customer requirements and regulations in country of production and of sale.
 d) Once allergens are identified, develop and maintain a list of all relevant raw materials and ingredients.
 e) For ingredients and raw materials identified as allergens, you should write specifications that include the following: risk analysis, mitigation, control procedures and their implementation including analytical results and final product labelling.
 f) For products that contain allergens requiring labelling, the manufacturing process should be carried out to minimise cross contamination with close attention to cleaning and sanitation.
 g) Finished products that contain allergens and require labelling should be declared in accordance with legal requirements in the country of sale. 
 h) For any accidental and unintentional presence, the labelling of legally declared allergens should be based on hazard analysis and risk assessments.
WHAT WILL THE ASSESSOR DO?   
The Assessor will:
 - Confirm that comprehensive and relevant risk analysis has been carried out and that its outcomes are included in relevant procedures.
 - Check if the programme for allergen control is documented and implemented.
 - Assess the delivery of the programme in the food handling area, examine records and review manufacturing and storage practices. 
</t>
  </si>
  <si>
    <t xml:space="preserve">Supplementary guidelines. You should:
  ○ When determining that there is a CCP, used a decision tree or other adequate method and documented the process.
  ○ Consider on your defined CCPs whether the existing process can be influenced to prevent, eliminate or reduce a food safety hazard. 
  ○ Identify associated control points and existing controls that are in place.
  ○ CCPs are defined with consideration of many 'pre-requisite measures' that are associated with Good Manufacturing Practice, such as cleaning and training programmes. When defining a CCP, such considerations should be documented.
</t>
  </si>
  <si>
    <t xml:space="preserve">Supplementary guidelines. You should:
 ○ Ensure that the frequency of the verification procedures establishes that the HACCP system is working effectively.
 ○ Ensure that verification is undertaken by someone other than the people responsible for monitoring and corrective actions.
</t>
  </si>
  <si>
    <t>I.A 3.3</t>
  </si>
  <si>
    <t>I.A 3.4</t>
  </si>
  <si>
    <t>I.A 3.5</t>
  </si>
  <si>
    <t>I.A 3.6</t>
  </si>
  <si>
    <t>B.B 9</t>
  </si>
  <si>
    <t>B.B 9.1</t>
  </si>
  <si>
    <t>B.B 9.2</t>
  </si>
  <si>
    <t>B.B 9.3</t>
  </si>
  <si>
    <t>I.B 9</t>
  </si>
  <si>
    <t>I.B 9.1</t>
  </si>
  <si>
    <t>I.B 9.2</t>
  </si>
  <si>
    <t>I.B 9.3</t>
  </si>
  <si>
    <t>I.B 10.1</t>
  </si>
  <si>
    <t>I.B 10.2</t>
  </si>
  <si>
    <t>I.B 10.3</t>
  </si>
  <si>
    <t>I.B 10.4</t>
  </si>
  <si>
    <t>I.B 10.5</t>
  </si>
  <si>
    <t>I.A 7</t>
  </si>
  <si>
    <t>I.A 7.1</t>
  </si>
  <si>
    <t>I.A 10.2</t>
  </si>
  <si>
    <t>I.A 14.2</t>
  </si>
  <si>
    <t xml:space="preserve">WHAT DOES IT MEAN?
 a) Facilities where food ingredients, raw materials, packaging materials, semi-processed products and finished products are stored should be designed and constructed so that food safety is ensured.
WHAT DO I NEED TO DO?
 a)  Inspect the storage areas, considering contamination risk: temperature fluctuations, humidity, pests, dusts, odours, splintering objects (wood pallets, glass, etc.). 
 b)  Optimize the storage conditions. If necessary, arrange for structural alterations or new facilities. 
 c)  Walls should be designed and constructed to prevent the accumulation of dirt as well as to reduce condensation and mould growth. 
 d)  The surfaces of walls and floors should be in good condition, impervious, wear resistant and easy to clean. 
 e)  The junctions between walls, floors and ceilings should be easy to clean.
 f)  Waste water and other liquids should reach drainage easily with no possibility of puddles. 
 g)  In food handling areas, machinery and piping should be arranged so that waste liquids go directly into a drain.
 h)  Drainage systems should be in good condition, easy to clean and designed to minimise the risk of product contamination (e.g. ingress of pests, etc.). 
 i)  Ceilings (or, where no ceilings exist, the inside of roofs) and overhead fixtures, such as piping, cables and lighting, should be constructed to minimise the accumulation of dirt and should not pose any risk of physical or microbiological contamination. Where false ceilings are used, access to the void should be provided to allow cleaning, maintenance and pest control inspections.
 j) Windows and other openings should be designed and constructed to avoid the accumulation of dirt.
 k)  Where there is risk of contamination, windows and roof glazing should remain closed and fixed during production.
 l)  Where windows and roof glazing are designed to be opened for ventilation purposes, they should be fitted with easily removable, good condition pest screens or other measures in order to prevent contamination.
 m)  In areas where unpackaged product is handled, windows should be protected against breakage.
 n)  Doors and gates should be in good condition and easy to clean (e.g. no splintering parts, flaking paints or corrosion).
 o)  External doors and gates should be constructed to prevent the entry of pests. If possible, they should be self-closing.
 p)  All working areas should have adequate lighting.
 q)  All lighting equipment should be protected by shatter proof covers and installed to minimise the risk of breakage.
 r)  Adequate natural and/or artificial ventilation should exist in all areas.
 s)  If ventilation equipment is installed, filters and other ingredient which require cleaning or replacement should be easily accessible.
 t)  Air conditioning equipment and artificially generated airflow should not lead to any product safety or quality risks.
 u)  Dust extraction equipment should be installed in areas where considerable amounts of dust are generated.
 v)  Water which is used as an ingredient in the production process, or for cleaning, should be of potable quality and supplied in sufficient quantity. This also applies to steam and ice used within the food handling area. A supply of potable water should be available at all times.
 w)  Recycled water which is used in the process should not pose a contamination risk. In such cases, the water should comply with applicable legal requirements for potable water; records of compliance testing should be available.
 x) The quality of water, steam or ice should be monitored following a risk based sampling plan.
 y)  Non-potable water should be transported in separate, properly marked piping. Such piping should not be connected to the drinking water system, or allow the possibility of flowing back to contaminate potable water sources or the food handling area environment.
 z)  The surrounding areas of the facility should be maintained and kept free of waste and accumulated debris. This will help to minimise risk of pest activity.
</t>
  </si>
  <si>
    <t xml:space="preserve">WHAT WILL THE ASSESSOR DO?  
The Assessor will: 
 - Check the adequacy of the storage facilities for ensuring food safety and if every food, ingredient, raw material, semi-processed and finished product is stored under conditions ensuring food safety.
 - Inspect the fabrication of the facility both externally and internally, looking for any risks of contamination that may adversely affect the production of safe and legal finished products.
</t>
  </si>
  <si>
    <t xml:space="preserve">WHAT WILL THE ASSESSOR DO?   
The Assessor will:
 - Check that there is a system in place to identify legal and customer requirements that apply to the products or product categories, that these are reviewed and that the business is in conformity with those requirements.
 - Check that there is an internal multi-disciplinary team in place, with responsibilities defined, that they are knowledgeable and competent and have the capacity and authority to make decisions and implement change.
 - Review the detailed description of each product (as per B.C 1.3); checking that there is information about shelf life, nutritional analysis and other relevant food safety issues.
 - Check finished product labels, confirming there is identification of the intended use of the product with accompanying description of any consumer groups that may be at risk
 - Check the production flowcharts and confirmed that they compare accurately with the manufacturing process.
</t>
  </si>
  <si>
    <t xml:space="preserve">WHAT DOES THIS MEAN?
 a) The effective control of food hazards require the business to fully understand their products and product categories and how they are manufactured. 
 b) This understanding must be accurately described and maintained in the event of change.
 c) A multidisciplinary team with decision-making authority should be formed that can jointly research and answer the following questions:
  ○ What legal and customer requirements apply? 
  ○ How is the finished product described?
  ○ Who will consume the specific products?
  ○ How are the products manufactured?
WHAT DO I NEED TO DO?
 a) Develop and implement a procedure to check that the relevant legal and customer requirements are reviewed and that the business is in conformity with those requirements.
 b) Form a multi-disciplinary team, with knowledge and experience in manufacturing, food safety, engineering, procurement and distribution.
 c) Authorise the team to make decisions on topics related to food safety.
 d) Develop and maintain accurate and detailed descriptions of each product or groups of products that considers the following: raw materials, packaging, processes and their parameters, characteristics of product, finished product, conditions for storage and distribution, and others (see the list provided in B.C 1.3).
 e) Develop and maintain specifications about who can consume the products, how it should be used, how it should be consumed and to whom it is not recommended. 
 f) Develop and maintain a comprehensive flowchart that reliably represents the processes or stages of manufacture of the products or product groups. 
</t>
  </si>
  <si>
    <t xml:space="preserve">WHAT DOES THIS MEAN?
 a) For each manufacturer of food products, the Hazard Analysis and Critical Control Point (HACCP) concept is a fundamental element of the business's internal food safety management system. 
 b) HACCP is an internationally recognised instrument for controlling food safety in the manufacturing process.  It enables the recognition and control of potential consumer risks by implementing suitable preventative measures. 
 c) Control measures may be identified which are critical to maintaining product safety and will minimise the potential for biological, chemical and physical hazards which if not properly controlled may produce illness, injury or death to the consumer. These will be identified as Critical Control Points (CCPs), with critical limits and monitoring processes established. 
 d) Corrective actions will be established which are designed to ensure if the critical limits are violated. In such cases, the finished product does not leave the facility. 
 e) There should be records of monitoring the CCPs and corrective action taken. 
</t>
  </si>
  <si>
    <t xml:space="preserve">Are there processes in place to ensure that the quality of water, steam and ice does not compromise the food safety of the finished product?
</t>
  </si>
  <si>
    <t>Have all of the process steps taken to produce the product been described in a process flow diagram?</t>
  </si>
  <si>
    <t>Are there maintenance and hygiene processes for vehicles and equipment used for loading and unloading?
Are they effectively implemented?</t>
  </si>
  <si>
    <t>Are effective hygiene procedures  for maintenance activities?</t>
  </si>
  <si>
    <t xml:space="preserve">Are there processes in place to prevent the cross-contamination of potable water by non-potable water?
</t>
  </si>
  <si>
    <t>Are there maintenance and hygiene processes for vehicles and equipment used for loading and unloading?
Are very effectively implemented?</t>
  </si>
  <si>
    <t xml:space="preserve">WHAT DOES IT MEAN? 
 a) The business should ensure that raw materials, ingredients, packaging materials and finished products are stored in a sanitary environment so that the finished product will be safe and legal. To achieve this, the aim is to at all times operate and maintain a clean and hygienic environment, using clean equipment and with an expectation and understanding of hygiene and cleanliness from your people. 
 b) An unsanitary environment will result in finished products that are not safe, not suitable for consumption and with reduced shelf-life. 
 c) Put simply, a food facility that does not constantly strive to achieve the highest level of cleanliness is a risk to its owners, its people, customers and its consumers.
 d) A systematic cleaning programme with comprehensive cleaning instructions and schedule will be required. There should be procedures, a definition of acceptable cleaning, well-trained people and the appropriate resources and equipment. Monitoring of sanitary standards will provide evidence of compliance and identify areas for improvement. 
WHAT DO I NEED TO DO? 
 a) You need to document and implement a cleaning programme and schedule. The programme will consist of cleaning instructions (Standard Sanitary Operating Procedures [SSOPs]) that provide comprehensive detail about everything that is cleaned including equipment and the environment (e.g., floors, walls, ceilings, etc.). It will also include a cleaning schedule.
 b) The SSOPs will be used to train people and will include details of the materials that are used, the personal protective equipment that must be worn, who is responsible for cleaning and for checking before the area is used for production.
 c) The programme will establish cleaning thresholds, training procedures including health and safety, supervision controls, records to be maintained, monitoring checks and a process for review.
 d) The programme will establish how to deal with significant changes in production process or equipment.
 e) The cleaning schedule will identify what is to be cleaned, when, by whom and to which SSOP. 
 f) The business needs to ensure specified chemicals and cleaning equipment are suitable for their intended use and properly stored.
 g) Specified chemicals should be appropriate for the application and not pose a risk of contamination such as having strong odours or leaving any residue after rinsing. 
o They should come with a safety data sheet which addresses how to safely handle the chemical and steps to take in the event of accidental exposure. 
o They should be stored in labelled containers and have instructions on their safe and proper use in a food production application. 
o They should be stored safely to minimise risk of reaction with other chemicals, avoid contamination of product, ingredients or equipment and not put people at risk. 
h) Verification activities are those which prove the cleaning and sanitation activities have been carried our as per the specified procedure.
WHAT WILL THE ASSESSOR DO?   
The Assessor will: 
 - Observe the production, handling and storage environment and inspect the production and cleaning equipment.
 - In the event that production is in progress during the assessment, the assessor will look for physical evidence that a production area and its equipment is being maintained in a sanitary state. 
 - Check documents including the cleaning programme, schedule, training records, cleaning records and SSOPs procedures, monitoring records and employee training records.
</t>
  </si>
  <si>
    <t>Any intellectual property used in the  Global Markets Programme documents (including the  Global Food Safety Initiative Logo)  remains the exclusive property of the  Global Food Safety Initiative.</t>
  </si>
  <si>
    <t>The Global Food Safety Initiative makes the  Global Markets Programme documents available to be downloaded free of charge for your own use, on condition that:</t>
  </si>
  <si>
    <t>You acknowledge the Global Food Safety Initiative's  sole and exclusive ownership of the GFSI Logo and the Documents and you shall not take any action inconsistent with such ownership, such as adopting, using, registering, or attempting to register any logo or trademark confusingly similar to the Logo. All use of or goodwill associated with the Logo shall inure to the benefit of the Global Food Safety Initiative. You may not use the Logo in any manner not expressly authorised by this website or the Documents themselves;</t>
  </si>
  <si>
    <t>No branding of, or association with, the Global Food Safety Initiative ( including the GFSI Logo),  or the Consumer Goods Forum, or links or references to them are included in communications with third parties (except with the express prior written consent of the  Global Food Safety Initiative;</t>
  </si>
  <si>
    <t>You do not make any modifications to the  Documents,  unless all references to the  Global Food Safety Initiative ( including the GFSI logo)  are removed together with any other identifying features or marks of the  Global Food Safety Initiative; and except insofar as is expressly permitted by the Documents themselves, no part of the documents may be transmitted to third parties without the written permission of the  Global Food Safety Initiative including translations.</t>
  </si>
  <si>
    <t xml:space="preserve">The Global Food Safety Initiative and the Consumer Goods Forum publish information and express opinions in good faith, but accept no liability for any error or omission in any such information or opinion including any information or opinion contained in the material available to be downloaded or read on this website.  </t>
  </si>
  <si>
    <t>In particular, the information in this document and on the GFSI website in relation to the  Global Markets Programme is provided for general information purposes only, with the goal of seeking to increase the food safety skills of businesses throughout the food value chain. While the  Global Food Safety Initiative endeavours to keep the information up to date and correct, it makes no representations or warranties of any kind, expressed or implied, about the completeness, accuracy, reliability, suitability or availability with respect to the website or the information, products, services, or related graphics contained on the website for any purpose.</t>
  </si>
  <si>
    <t>The information provided in this document and on the website should not be used as a substitute for obtaining specific legal advice in relation to compliance with the relevant legal  Food Safety requirements in your jurisdiction. Any reliance you place on such information is therefore strictly at your own risk. In no event will the Global Food Safety Initiative be liable for any damages ( including without limitation damages for pure economic loss or loss of business or loss of profits or depletion of goodwill or otherwise in each case, whether direct, indirect or consequential, or any claims for consequential compensation whatsoever ( howsoever caused)  arising in contract, tort ( including negligence or breach of statutory duty), misrepresentation, restitution or otherwise, in connection with this publication or any information contained in it, or from any action or decision taken as a result of reading this publication or any such information.</t>
  </si>
  <si>
    <t>Users of the information in this document and on the website of the Global Food Safety Initiative in relation to the  Global Markets Programme shall not imply or assert any association with, or endorsement by, the Global Food Safety Initiative or any of the requirements set out in these Documents does not imply a recommendation or endorsement by the  Global Food Safety Initiative.</t>
  </si>
  <si>
    <t>22/24 Rue du Gouverneur General Eboue</t>
  </si>
  <si>
    <t>Edition 2 April 2015. © Global Food Safety Initiative Foundation</t>
  </si>
  <si>
    <t>Applications for written permission should be addressed to:</t>
  </si>
  <si>
    <t>Manufacturing Activities</t>
  </si>
  <si>
    <t>Vendor/Supplier Code</t>
  </si>
  <si>
    <t>List of Items to be exempted</t>
  </si>
  <si>
    <r>
      <t>Basic: Version 2</t>
    </r>
    <r>
      <rPr>
        <sz val="9"/>
        <rFont val="Calibri"/>
        <family val="2"/>
      </rPr>
      <t> </t>
    </r>
  </si>
  <si>
    <t>User Type</t>
  </si>
  <si>
    <t>A</t>
  </si>
  <si>
    <t>B</t>
  </si>
  <si>
    <t>Buying Company Settings</t>
  </si>
  <si>
    <t>Total should be:</t>
  </si>
  <si>
    <t>Count B</t>
  </si>
  <si>
    <t>Total filled in</t>
  </si>
  <si>
    <t>% filled in</t>
  </si>
  <si>
    <t>Complete</t>
  </si>
  <si>
    <t>C</t>
  </si>
  <si>
    <t>Count B+I</t>
  </si>
  <si>
    <t>B+I</t>
  </si>
  <si>
    <t>B.B 7.2</t>
  </si>
  <si>
    <t>B.B 7.3</t>
  </si>
  <si>
    <t>Score out of 100</t>
  </si>
  <si>
    <t>Scoring for graph</t>
  </si>
  <si>
    <t>Selected Level Data</t>
  </si>
  <si>
    <t>Record of achievement</t>
  </si>
  <si>
    <t>Item</t>
  </si>
  <si>
    <t>Heading</t>
  </si>
  <si>
    <t>Sub-heading</t>
  </si>
  <si>
    <t>Category</t>
  </si>
  <si>
    <t>Worst Case</t>
  </si>
  <si>
    <t>B.A 2</t>
  </si>
  <si>
    <t>I.A 2</t>
  </si>
  <si>
    <t>B.A 3</t>
  </si>
  <si>
    <t>I.A 3</t>
  </si>
  <si>
    <t>B.A 4</t>
  </si>
  <si>
    <t>B.A 5</t>
  </si>
  <si>
    <t>B. Good Manufacturing Practices (GMPs)</t>
  </si>
  <si>
    <t>B.B 2</t>
  </si>
  <si>
    <t>B.B 3</t>
  </si>
  <si>
    <t>B.B 5</t>
  </si>
  <si>
    <t>B.C 2</t>
  </si>
  <si>
    <t>A. Food Safety Management Systems</t>
  </si>
  <si>
    <t>Scoring Multiplier</t>
  </si>
  <si>
    <t>Comment / Warning</t>
  </si>
  <si>
    <t>Note for selected user type</t>
  </si>
  <si>
    <t>&lt;&lt; Enter the list of items that are to be exempted into column A. Use the dropdown lists in the cells and do not leave any blank rows.</t>
  </si>
  <si>
    <t>I</t>
  </si>
  <si>
    <t>RequirementCategory</t>
  </si>
  <si>
    <t>Basic</t>
  </si>
  <si>
    <t>Intermediate</t>
  </si>
  <si>
    <t>Show to clear</t>
  </si>
  <si>
    <t>B. Good Manufacturing Practices</t>
  </si>
  <si>
    <r>
      <t xml:space="preserve">Specifications including product release
</t>
    </r>
    <r>
      <rPr>
        <sz val="11"/>
        <rFont val="Calibri"/>
        <family val="2"/>
      </rPr>
      <t>The business shall ensure that product specifications are adequate, accurate and ensure compliance with relevant safety, legislative and customer requirements. 
The business shall prepare and implement appropriate product release procedures.</t>
    </r>
  </si>
  <si>
    <r>
      <t xml:space="preserve">Traceability
</t>
    </r>
    <r>
      <rPr>
        <sz val="11"/>
        <rFont val="Calibri"/>
        <family val="2"/>
      </rPr>
      <t>The business shall establish a traceability system which enables the identification of product lots and their relation to batches of raw materials, primary and final packaging materials, processing and distribution records. Records shall include:
• Identification of any out sourced product, ingredient or service.
• Records of batches of in process or final product and packaging throughout the production process.
• Records of purchaser and delivery destination for all products supplied.</t>
    </r>
  </si>
  <si>
    <r>
      <t xml:space="preserve">Traceability
</t>
    </r>
    <r>
      <rPr>
        <sz val="11"/>
        <rFont val="Calibri"/>
        <family val="2"/>
      </rPr>
      <t>The business shall establish a traceability system which enables the identification of product lots and their relation to batches of raw materials, primary and consumer unit packaging materials, processing and distribution records. 
The business shall ensure the traceability system is tested at least annually and updated as necessary. 
Records shall include:
• Records of annual testing of the traceability system.
• Records of updating the system as applicable.</t>
    </r>
  </si>
  <si>
    <r>
      <t xml:space="preserve">Food Safety Incident Management
</t>
    </r>
    <r>
      <rPr>
        <sz val="11"/>
        <rFont val="Calibri"/>
        <family val="2"/>
      </rPr>
      <t>The business shall demonstrate the ability to withdraw and recall affected product, contact relevant customers and maintain records of these incidents.</t>
    </r>
  </si>
  <si>
    <r>
      <t xml:space="preserve">Food Safety Incident Management
</t>
    </r>
    <r>
      <rPr>
        <sz val="11"/>
        <rFont val="Calibri"/>
        <family val="2"/>
      </rPr>
      <t>The business shall have an effective incident management procedure for all products including reporting, communicating with customers, product withdrawal and recall. 
Records of annual review, testing and verification of the system shall be available.</t>
    </r>
  </si>
  <si>
    <r>
      <t xml:space="preserve">Control of non-conforming product
</t>
    </r>
    <r>
      <rPr>
        <sz val="11"/>
        <rFont val="Calibri"/>
        <family val="2"/>
      </rPr>
      <t>The business shall ensure that any product which does not conform to requirements is clearly identified and controlled to prevent unintended use or delivery.</t>
    </r>
  </si>
  <si>
    <r>
      <t xml:space="preserve">Corrective Action
</t>
    </r>
    <r>
      <rPr>
        <sz val="11"/>
        <rFont val="Calibri"/>
        <family val="2"/>
      </rPr>
      <t>The business shall ensure that corrective action be undertaken as soon as possible to prevent recurrence of non-conformity.</t>
    </r>
  </si>
  <si>
    <r>
      <t xml:space="preserve">Management Responsibility
</t>
    </r>
    <r>
      <rPr>
        <sz val="11"/>
        <rFont val="Calibri"/>
        <family val="2"/>
      </rPr>
      <t xml:space="preserve">The business shall ensure there is management commitment to provide the resources to develop, implement and comply with their food safety programme. </t>
    </r>
  </si>
  <si>
    <r>
      <t xml:space="preserve">Management Responsibility
</t>
    </r>
    <r>
      <rPr>
        <sz val="11"/>
        <rFont val="Calibri"/>
        <family val="2"/>
      </rPr>
      <t>The business shall ensure there is management commitment to provide the resources to develop, implement and comply with their food safety programme. 
The business shall establish a clear organizational structure with job descriptions, responsibilities and reporting relationships of at least those staff whose activities affect product safety.</t>
    </r>
  </si>
  <si>
    <r>
      <t xml:space="preserve">Record Keeping Requirements
</t>
    </r>
    <r>
      <rPr>
        <sz val="11"/>
        <rFont val="Calibri"/>
        <family val="2"/>
      </rPr>
      <t>The business shall ensure that records are available to prove the business is complying with the food safety system which includes all relevant regulatory and customer food safety requirements.</t>
    </r>
  </si>
  <si>
    <r>
      <t xml:space="preserve">General Documentation Requirements
</t>
    </r>
    <r>
      <rPr>
        <sz val="11"/>
        <rFont val="Calibri"/>
        <family val="2"/>
      </rPr>
      <t xml:space="preserve">The business shall establish and implement procedures to ensure that all documents are maintained and kept up to date. </t>
    </r>
  </si>
  <si>
    <r>
      <t xml:space="preserve">Control of Measuring &amp; Monitoring Devices
</t>
    </r>
    <r>
      <rPr>
        <sz val="11"/>
        <rFont val="Calibri"/>
        <family val="2"/>
      </rPr>
      <t>Measuring and monitoring devices critical to food safety and regulatory requirements shall be reliable.</t>
    </r>
  </si>
  <si>
    <r>
      <t xml:space="preserve">Control of Measuring &amp; Monitoring Devices
</t>
    </r>
    <r>
      <rPr>
        <sz val="11"/>
        <rFont val="Calibri"/>
        <family val="2"/>
      </rPr>
      <t>The business shall identify measuring and monitoring devices critical to food safety, ensure that they are calibrated and traceable to a recognised national or international standard.</t>
    </r>
  </si>
  <si>
    <r>
      <t xml:space="preserve">Training
</t>
    </r>
    <r>
      <rPr>
        <sz val="11"/>
        <rFont val="Calibri"/>
        <family val="2"/>
      </rPr>
      <t>The business shall ensure that all people are adequately trained in food safety and practices according to their job responsibilities.</t>
    </r>
  </si>
  <si>
    <r>
      <t xml:space="preserve">Training
</t>
    </r>
    <r>
      <rPr>
        <sz val="11"/>
        <rFont val="Calibri"/>
        <family val="2"/>
      </rPr>
      <t>The business shall implement a system to ensure that all people are adequately trained, instructed and supervised in food safety principles and practices that matches their work.</t>
    </r>
  </si>
  <si>
    <r>
      <t xml:space="preserve">Procedures
</t>
    </r>
    <r>
      <rPr>
        <sz val="11"/>
        <rFont val="Calibri"/>
        <family val="2"/>
      </rPr>
      <t>The business shall prepare and implement detailed procedures and instructions for all processes and operations having an effect on product safety.</t>
    </r>
  </si>
  <si>
    <r>
      <t xml:space="preserve">Complaint Handling
</t>
    </r>
    <r>
      <rPr>
        <sz val="11"/>
        <rFont val="Calibri"/>
        <family val="2"/>
      </rPr>
      <t xml:space="preserve">The business shall prepare and implement an effective programme for the management of customer and consumer complaints.
Data shall be controlled and managed to ensure that there are corrective actions for compliance and food safety issues. </t>
    </r>
  </si>
  <si>
    <r>
      <t xml:space="preserve">Product Analysis
</t>
    </r>
    <r>
      <rPr>
        <sz val="11"/>
        <rFont val="Calibri"/>
        <family val="2"/>
      </rPr>
      <t>The business shall implement a programme to ensure that analysis of products and ingredients is systematically undertaken for issues that are identified as being critical to food safety and legal requirements as well as customer specifications.
The business shall ensure that the methods used provide valid results (e.g. by procedures set forth in ISO 17025 and/or industry recognised methods).</t>
    </r>
  </si>
  <si>
    <r>
      <t xml:space="preserve">Purchasing
</t>
    </r>
    <r>
      <rPr>
        <sz val="11"/>
        <rFont val="Calibri"/>
        <family val="2"/>
      </rPr>
      <t>The business shall control purchasing processes to ensure that all externally sourced items and services conform to written requirements.</t>
    </r>
  </si>
  <si>
    <r>
      <t xml:space="preserve">Supplier Approval and Performance Monitoring
</t>
    </r>
    <r>
      <rPr>
        <sz val="11"/>
        <rFont val="Calibri"/>
        <family val="2"/>
      </rPr>
      <t>The business shall operate procedures for approval and monitoring of all its suppliers whose products or services may affect product safety and quality. 
The results of evaluations and follow-up actions shall be recorded.</t>
    </r>
  </si>
  <si>
    <r>
      <t xml:space="preserve">Personal Hygiene
</t>
    </r>
    <r>
      <rPr>
        <sz val="11"/>
        <rFont val="Calibri"/>
        <family val="2"/>
      </rPr>
      <t>The business shall ensure the implementation of appropriate hygiene practices for all its people and visitors.  
Such practices shall result in sanitary handling and delivery of safe and quality products to customers. 
The Codex Alimentarius Commission’s recommendation on personal hygiene shall be followed.</t>
    </r>
  </si>
  <si>
    <r>
      <t xml:space="preserve">Facility Environment
</t>
    </r>
    <r>
      <rPr>
        <sz val="11"/>
        <rFont val="Calibri"/>
        <family val="2"/>
      </rPr>
      <t>The business facilities shall be located and maintained so as to reduce the risk of contamination and enable the production of safe and legal  products.</t>
    </r>
  </si>
  <si>
    <r>
      <t xml:space="preserve">Cleaning &amp; Disinfection
</t>
    </r>
    <r>
      <rPr>
        <sz val="11"/>
        <rFont val="Calibri"/>
        <family val="2"/>
      </rPr>
      <t>The business shall ensure appropriate standards of cleaning and disinfection shall be maintained at all times and throughout all production stages.</t>
    </r>
  </si>
  <si>
    <r>
      <t xml:space="preserve">Product Contamination Control
</t>
    </r>
    <r>
      <rPr>
        <sz val="11"/>
        <rFont val="Calibri"/>
        <family val="2"/>
      </rPr>
      <t>The business shall ensure appropriate facilities and procedures are in place to minimise the risk of physical, chemical, or microbiological contamination of product.</t>
    </r>
  </si>
  <si>
    <r>
      <t xml:space="preserve">Pest Control
</t>
    </r>
    <r>
      <rPr>
        <sz val="11"/>
        <rFont val="Calibri"/>
        <family val="2"/>
      </rPr>
      <t>The business shall ensure controls are in place to reduce or eliminate the risk of pest infestation (including rodents, insects and birds).</t>
    </r>
  </si>
  <si>
    <r>
      <t xml:space="preserve">Water Quality
</t>
    </r>
    <r>
      <rPr>
        <sz val="11"/>
        <rFont val="Calibri"/>
        <family val="2"/>
      </rPr>
      <t>The business shall ensure that the quality of water, ice or steam in contact with food product is suitable for its intended use. 
All food contact water, ingredient water and water used in cleaning and sanitising operations shall be from a potable source.</t>
    </r>
  </si>
  <si>
    <r>
      <t xml:space="preserve">Staff Facilities
</t>
    </r>
    <r>
      <rPr>
        <sz val="11"/>
        <rFont val="Calibri"/>
        <family val="2"/>
      </rPr>
      <t>The business shall ensure that staff facilities be designed and operated so as to minimise food safety risks.</t>
    </r>
  </si>
  <si>
    <r>
      <t xml:space="preserve">Waste Management
</t>
    </r>
    <r>
      <rPr>
        <sz val="11"/>
        <rFont val="Calibri"/>
        <family val="2"/>
      </rPr>
      <t>The business shall have a programme in place for the collection and disposal of waste material.</t>
    </r>
  </si>
  <si>
    <r>
      <t xml:space="preserve">Storage and Transport
</t>
    </r>
    <r>
      <rPr>
        <sz val="11"/>
        <rFont val="Calibri"/>
        <family val="2"/>
      </rPr>
      <t>The business shall ensure that all raw materials (including packaging), semi processed product and finished product be stored and transported under conditions that protect the product.</t>
    </r>
  </si>
  <si>
    <r>
      <t>Storage</t>
    </r>
    <r>
      <rPr>
        <b/>
        <sz val="11"/>
        <color indexed="17"/>
        <rFont val="Calibri"/>
        <family val="2"/>
      </rPr>
      <t xml:space="preserve"> </t>
    </r>
    <r>
      <rPr>
        <b/>
        <sz val="11"/>
        <color indexed="8"/>
        <rFont val="Calibri"/>
        <family val="2"/>
      </rPr>
      <t xml:space="preserve">and Transport
</t>
    </r>
    <r>
      <rPr>
        <sz val="11"/>
        <color indexed="8"/>
        <rFont val="Calibri"/>
        <family val="2"/>
      </rPr>
      <t>The business shall ensure that all raw materials (including packaging), semi processed product and finished product be stored and transported under conditions that protect product integrity. All vehicles, including contracted vehicles used for the transportation of raw materials (including packaging), rework, semi processed product and finished product shall be suitable for the purpose, maintained in good repair and be clean.</t>
    </r>
  </si>
  <si>
    <r>
      <t xml:space="preserve">Facility and Equipment Maintenance
</t>
    </r>
    <r>
      <rPr>
        <sz val="11"/>
        <rFont val="Calibri"/>
        <family val="2"/>
      </rPr>
      <t>The business shall implement a system of planned, preventive and corrective maintenance to ensure an adequate level of food safety in the facility.</t>
    </r>
  </si>
  <si>
    <r>
      <t xml:space="preserve">HACCP
</t>
    </r>
    <r>
      <rPr>
        <sz val="11"/>
        <rFont val="Calibri"/>
        <family val="2"/>
      </rPr>
      <t>The business shall perform a hazard analysis of their food manufacturing process as a minimum step in order to determine if there are any hazards associated with the production of their food item. 
The business shall use the HACCP [Hazard Analysis Critical Control Point] tool to accomplish this assessment. 
If hazards are identified within the manufacturing process, it is expected that the business will take appropriate action necessary to develop a HACCP Plan that meets the 7 principles reflected within Codex Alimentarius.</t>
    </r>
  </si>
  <si>
    <r>
      <t xml:space="preserve">Control of Allergens
</t>
    </r>
    <r>
      <rPr>
        <sz val="11"/>
        <rFont val="Calibri"/>
        <family val="2"/>
      </rPr>
      <t>The business shall ensure that there are adequate control measures in place to prevent cross contamination of allergens. 
All ingredients known to cause food allergies in the product shall be clearly identified and communicated to the customer.</t>
    </r>
  </si>
  <si>
    <r>
      <t xml:space="preserve">Preliminary tasks
</t>
    </r>
    <r>
      <rPr>
        <sz val="11"/>
        <rFont val="Calibri"/>
        <family val="2"/>
      </rPr>
      <t>The business shall identify and comply with regulatory and customer requirements related to the product and to the product category. 
For all products, the following shall be included: 
• Task 1: Establish a multi-disciplinary food safety team.
• Task 2: Describe the product and product category of all ingredients (including raw materials, packaging, finished product) and the required conditions for storage and distribution. 
• Task 3: Describe the intended use of the product and identify the target consumer.
• Task 4: Describe all of the steps taken to produce the product in a process flow diagram. 
• Task 5: Compare the process flow diagram with the production process to ensure it is accurate.</t>
    </r>
  </si>
  <si>
    <t>Disclaimer:</t>
  </si>
  <si>
    <t xml:space="preserve">b. Any outcome of an assessment against the items in this checklist does not imply a recommendation or endorsement by the </t>
  </si>
  <si>
    <t>Global Food Safety Initiative.</t>
  </si>
  <si>
    <t>a)      There are two types of user for this Checklist: the Buying Company or the Assessor.</t>
  </si>
  <si>
    <t>b)      This checklist can be used to undertake an assessment of a Supplier.</t>
  </si>
  <si>
    <t>c)       Once complete, the Supplier and the Buying Company will be able to see how the compliance of their food safety management system matches the items in the checklist, whether at Basic Level, or at Basic and Intermediate Level.</t>
  </si>
  <si>
    <t>a)      This checklist is not a standard.</t>
  </si>
  <si>
    <t>b)      There is no audit process or auditors involved.</t>
  </si>
  <si>
    <t>d)      There is no governance and no central record keeping.</t>
  </si>
  <si>
    <t>e)      No certificate can be issued because there is no accreditation process for the Assessors.</t>
  </si>
  <si>
    <t>a)      The Board of the Global Food Safety Initiative has no control over the nature of the assessments carried out using this checklist.</t>
  </si>
  <si>
    <t>b)      Any outcome of an assessment against the items in this checklist does not imply a recommendation or endorsement by the Global Food Safety Initiative.</t>
  </si>
  <si>
    <t>c)       This document is provided in English using United Kingdom spelling, in line with all documents from the GFSI. Any translations that may be used have not been provided, recognised or approved by GFSI.</t>
  </si>
  <si>
    <t>a)      The Protocol for the Global Markets Programme is an essential accompaniment to this checklist. Before any assessment is started, the Users should familiarise themselves with the contents of the Protocol which includes a flow chart for planning and assessment with detailed user guidance. This can be downloaded from the website of the GFSI.</t>
  </si>
  <si>
    <t>b)      The Training and Competency Framework provides guidance on good practice for delivering training for food companies that are implementing the GFSI Global Markets Programme.  GFSI is not a training organisation and does not develop or deliver any training courses. However, the Global Markets Programme Working Group has worked on the following two elements in this framework:</t>
  </si>
  <si>
    <t>1.       Guidance on the development and delivery of training.</t>
  </si>
  <si>
    <t>2.       The competencies required to achieve the GFSI Global Markets Programme Basic and Intermediate Levels.</t>
  </si>
  <si>
    <t xml:space="preserve">a)      This Checklist and its worksheets have been designed without macros and uses only internal Excel formulas in its calculations. </t>
  </si>
  <si>
    <t>b)      It will work on PC and Mac on all Microsoft Excel systems from 2007 onwards.</t>
  </si>
  <si>
    <t xml:space="preserve">c)       Because no macros are included, there are certain processes that will remain manual, such as deleting entries. This means that there is no ‘reset’ option to return to a blank file. </t>
  </si>
  <si>
    <t xml:space="preserve">d)      The scoring system depends on all questions being answered. </t>
  </si>
  <si>
    <t>e)      The exemption system for Buying Companies allows certain clauses to be removed from the Checklist, though they will still be visible. In the event that an exemption is applied, the scoring system will be adjusted accordingly.</t>
  </si>
  <si>
    <r>
      <rPr>
        <sz val="10"/>
        <rFont val="Wingdings"/>
        <charset val="2"/>
      </rPr>
      <t>ü</t>
    </r>
    <r>
      <rPr>
        <sz val="10"/>
        <rFont val="Arial"/>
        <family val="2"/>
      </rPr>
      <t xml:space="preserve">  Companies choosing a training provider are encouraged to specify that any training plans meet the criteria defined in this framework. </t>
    </r>
  </si>
  <si>
    <r>
      <rPr>
        <sz val="10"/>
        <rFont val="Wingdings"/>
        <charset val="2"/>
      </rPr>
      <t>ü</t>
    </r>
    <r>
      <rPr>
        <sz val="10"/>
        <rFont val="Arial"/>
        <family val="2"/>
      </rPr>
      <t xml:space="preserve">  Training providers should use this guidance to develop their training programmes. </t>
    </r>
  </si>
  <si>
    <r>
      <rPr>
        <sz val="10"/>
        <rFont val="Wingdings"/>
        <charset val="2"/>
      </rPr>
      <t>ü</t>
    </r>
    <r>
      <rPr>
        <sz val="10"/>
        <rFont val="Arial"/>
        <family val="2"/>
      </rPr>
      <t xml:space="preserve">  Individual learners should use this document to help them develop their own training plan. </t>
    </r>
  </si>
  <si>
    <t>Press the Review tab on the Excel Ribbon</t>
  </si>
  <si>
    <t>If there a button on the tab called Unprotect Sheet then press it to unlock the sheet.</t>
  </si>
  <si>
    <t>Press Control+A (Cmd+A on the Mac) twice which selects every cell on the sheet.</t>
  </si>
  <si>
    <t>Press Control+1 (Cmd+1 on the Mac) which brings up the Format Cells dialog box.</t>
  </si>
  <si>
    <t>Press the tab called Protection.</t>
  </si>
  <si>
    <t>Mark the "Locked" option as a full tick and press OK to go back to the sheet.</t>
  </si>
  <si>
    <t>Press the button on the Review tab called Protect Sheet.</t>
  </si>
  <si>
    <t>Enter a password (or leave it blank) and press OK. Remember the password.</t>
  </si>
  <si>
    <t>Once every sheet has been locked, Save and Exit the file.</t>
  </si>
  <si>
    <t>The name of the company that is to be assessed</t>
  </si>
  <si>
    <t>Product categories</t>
  </si>
  <si>
    <r>
      <t xml:space="preserve">C Pre-process handling of animal products  </t>
    </r>
    <r>
      <rPr>
        <i/>
        <sz val="10"/>
        <rFont val="Calibri"/>
        <family val="2"/>
      </rPr>
      <t>(Gutting, filleting, bulk freezing of fish; Storage of game)</t>
    </r>
  </si>
  <si>
    <r>
      <t>D Pre-process handling of plant products, nuts and grain</t>
    </r>
    <r>
      <rPr>
        <i/>
        <sz val="10"/>
        <rFont val="Calibri"/>
        <family val="2"/>
      </rPr>
      <t xml:space="preserve"> (De-shelling of nuts, Drying of grain, Grading of fruit and vegetables; Storage, Cleaning, washing, rinsing, fluming, sorting, grading, trimming, bundling, cooling, hydro-cooling, waxing, drenching, packing, re-packing, staging, storing, loading and / or any other handling activity that does not significantly transform the product from its original harvested form)</t>
    </r>
  </si>
  <si>
    <r>
      <t>EI Processing of perishable animal products</t>
    </r>
    <r>
      <rPr>
        <sz val="10"/>
        <rFont val="Calibri"/>
        <family val="2"/>
      </rPr>
      <t xml:space="preserve"> </t>
    </r>
    <r>
      <rPr>
        <i/>
        <sz val="10"/>
        <rFont val="Calibri"/>
        <family val="2"/>
      </rPr>
      <t>(Production of animal products including fish and seafood; Meat, eggs, dairy and fish products; Slaughter, cutting, washing, trimming, grading, pasteurisation, cooking, curing, fermentation, smoking, chilling, freezing, packed in modified atmosphere, packed in</t>
    </r>
  </si>
  <si>
    <r>
      <t>EII Processing of perishable plant products</t>
    </r>
    <r>
      <rPr>
        <sz val="10"/>
        <rFont val="Calibri"/>
        <family val="2"/>
      </rPr>
      <t xml:space="preserve"> </t>
    </r>
    <r>
      <rPr>
        <i/>
        <sz val="10"/>
        <rFont val="Calibri"/>
        <family val="2"/>
      </rPr>
      <t>(Production of plant products (including grains, nuts, and pulses); Washing, slicing, dicing, cutting, shredding, peeling, grading, pasteurisation, cooking, chilling, juicing, pressing, freezing, packed in modified atmosphere, packed in vacuum packing or any other activity that significantly transforms the product from its original whole state)</t>
    </r>
  </si>
  <si>
    <r>
      <t>EIII Processing of perishable animal and plant products</t>
    </r>
    <r>
      <rPr>
        <sz val="10"/>
        <rFont val="Calibri"/>
        <family val="2"/>
      </rPr>
      <t xml:space="preserve"> (mixed products)</t>
    </r>
    <r>
      <rPr>
        <i/>
        <sz val="10"/>
        <rFont val="Calibri"/>
        <family val="2"/>
      </rPr>
      <t xml:space="preserve"> (Production of animal and plant products; Mixing, cooking, chilling, freezing, packed in modified atmosphere, packed in vacuum packing)</t>
    </r>
  </si>
  <si>
    <r>
      <t>EIV Processing of ambient stable products</t>
    </r>
    <r>
      <rPr>
        <i/>
        <sz val="10"/>
        <rFont val="Calibri"/>
        <family val="2"/>
      </rPr>
      <t xml:space="preserve"> (Production of food products from any source that are stored and sold at ambient temperature; Aseptic filling, baking, bottling, brewing, canning, cooking, distilling, drying, extrusion, fermentation, freeze drying, pressing, frying, hot filling, irradiating, milling, mixing and blending, packed in modified atmosphere, packed in vacuum packing, pasteurising, pickling, roasting, salting and refining)</t>
    </r>
  </si>
  <si>
    <t>Manufacturing activities</t>
  </si>
  <si>
    <t>This is a free text cell in which the assessor can describe the manufacturing activities and products.</t>
  </si>
  <si>
    <t>Relevant to the Buying Company.</t>
  </si>
  <si>
    <t>The name of the person at the company with accountability for food safety.</t>
  </si>
  <si>
    <t>Include international code.</t>
  </si>
  <si>
    <t>Email</t>
  </si>
  <si>
    <t>Ensure full address including postcode.</t>
  </si>
  <si>
    <t>The name of the person who has actually carried out the assessment.</t>
  </si>
  <si>
    <t>The name of the assessment company of</t>
  </si>
  <si>
    <t>Assessment details &amp; checklist settings</t>
  </si>
  <si>
    <t>The date of the actual assessment.</t>
  </si>
  <si>
    <t>Duration</t>
  </si>
  <si>
    <t>The number of hours that the assessor spent at the company.</t>
  </si>
  <si>
    <t>A description of the products and manufacturing activities that were included in the assessment.</t>
  </si>
  <si>
    <r>
      <t>a)</t>
    </r>
    <r>
      <rPr>
        <sz val="7"/>
        <rFont val="Times New Roman"/>
        <family val="1"/>
      </rPr>
      <t xml:space="preserve">      </t>
    </r>
    <r>
      <rPr>
        <sz val="11"/>
        <rFont val="Calibri"/>
        <family val="2"/>
      </rPr>
      <t xml:space="preserve">When a selection of </t>
    </r>
    <r>
      <rPr>
        <b/>
        <sz val="11"/>
        <rFont val="Calibri"/>
        <family val="2"/>
      </rPr>
      <t>‘Basic’</t>
    </r>
    <r>
      <rPr>
        <sz val="11"/>
        <rFont val="Calibri"/>
        <family val="2"/>
      </rPr>
      <t xml:space="preserve"> is made, all items for Intermediate level shall be coloured in grey on the Checklist Worksheet.</t>
    </r>
  </si>
  <si>
    <r>
      <t xml:space="preserve">The following instruction will show: </t>
    </r>
    <r>
      <rPr>
        <b/>
        <sz val="11"/>
        <color rgb="FFFF0000"/>
        <rFont val="Calibri"/>
        <family val="2"/>
      </rPr>
      <t>“You only need to answer the Basic questions on the checklist sheet. Click the small number 1 at the top left of the Checklist worksheet to only see those questions.”</t>
    </r>
  </si>
  <si>
    <t>By clicking on the small number 1, the items for Intermediate level that have been covered in grey shall all be hidden.</t>
  </si>
  <si>
    <r>
      <t>b)</t>
    </r>
    <r>
      <rPr>
        <sz val="7"/>
        <rFont val="Times New Roman"/>
        <family val="1"/>
      </rPr>
      <t xml:space="preserve">      </t>
    </r>
    <r>
      <rPr>
        <sz val="11"/>
        <rFont val="Calibri"/>
        <family val="2"/>
      </rPr>
      <t xml:space="preserve">When a selection of </t>
    </r>
    <r>
      <rPr>
        <b/>
        <sz val="11"/>
        <rFont val="Calibri"/>
        <family val="2"/>
      </rPr>
      <t>‘Intermediate’</t>
    </r>
    <r>
      <rPr>
        <sz val="11"/>
        <rFont val="Calibri"/>
        <family val="2"/>
      </rPr>
      <t xml:space="preserve"> is made, all items at Basic and Intermediate may be shown on the Checklist worksheet. The following instruction will show: </t>
    </r>
    <r>
      <rPr>
        <b/>
        <sz val="11"/>
        <color rgb="FFFF0000"/>
        <rFont val="Calibri"/>
        <family val="2"/>
      </rPr>
      <t>“You should answer all questions on the Checklist worksheet. Click the small number 2 at the top left of the Checklist worksheet to see all the questions.”</t>
    </r>
  </si>
  <si>
    <t>By clicking on the small number 2 at the top left of the Checklist worksheet, all items shall be visible for assessment.</t>
  </si>
  <si>
    <r>
      <t>a)</t>
    </r>
    <r>
      <rPr>
        <sz val="7"/>
        <rFont val="Times New Roman"/>
        <family val="1"/>
      </rPr>
      <t xml:space="preserve">      </t>
    </r>
    <r>
      <rPr>
        <b/>
        <sz val="11"/>
        <rFont val="Calibri"/>
        <family val="2"/>
      </rPr>
      <t>Don’t show outcomes yet:</t>
    </r>
    <r>
      <rPr>
        <sz val="11"/>
        <rFont val="Calibri"/>
        <family val="2"/>
      </rPr>
      <t xml:space="preserve"> By clicking on this box, there is no scoring functionality. However, it is possible to see the Conformity Overview worksheet. </t>
    </r>
    <r>
      <rPr>
        <i/>
        <sz val="11"/>
        <rFont val="Calibri"/>
        <family val="2"/>
      </rPr>
      <t>This selection is for a Buying Company that does not use the scoring system.</t>
    </r>
  </si>
  <si>
    <r>
      <t>b)</t>
    </r>
    <r>
      <rPr>
        <sz val="7"/>
        <rFont val="Times New Roman"/>
        <family val="1"/>
      </rPr>
      <t xml:space="preserve">      </t>
    </r>
    <r>
      <rPr>
        <b/>
        <sz val="11"/>
        <rFont val="Calibri"/>
        <family val="2"/>
      </rPr>
      <t>Show Pass/Fail:</t>
    </r>
    <r>
      <rPr>
        <sz val="11"/>
        <rFont val="Calibri"/>
        <family val="2"/>
      </rPr>
      <t xml:space="preserve"> By clicking on this box, the Buying Company can see whether an assessment has passed or failed against the score that it has assigned. </t>
    </r>
    <r>
      <rPr>
        <i/>
        <sz val="11"/>
        <rFont val="Calibri"/>
        <family val="2"/>
      </rPr>
      <t>This selection is for a Buying Company that uses a pass/fail approach.</t>
    </r>
  </si>
  <si>
    <r>
      <t>c)</t>
    </r>
    <r>
      <rPr>
        <sz val="7"/>
        <rFont val="Times New Roman"/>
        <family val="1"/>
      </rPr>
      <t xml:space="preserve">       </t>
    </r>
    <r>
      <rPr>
        <b/>
        <sz val="11"/>
        <rFont val="Calibri"/>
        <family val="2"/>
      </rPr>
      <t>Show score:</t>
    </r>
    <r>
      <rPr>
        <sz val="11"/>
        <rFont val="Calibri"/>
        <family val="2"/>
      </rPr>
      <t xml:space="preserve"> By clicking on this box, the Buying Company can show just the score. </t>
    </r>
    <r>
      <rPr>
        <i/>
        <sz val="11"/>
        <rFont val="Calibri"/>
        <family val="2"/>
      </rPr>
      <t>This selection is for a Buying Company that does not use a pass/fail approach, but does want to see a score.</t>
    </r>
  </si>
  <si>
    <t>Incomplete / Complete</t>
  </si>
  <si>
    <r>
      <t>a)</t>
    </r>
    <r>
      <rPr>
        <sz val="7"/>
        <rFont val="Times New Roman"/>
        <family val="1"/>
      </rPr>
      <t xml:space="preserve">      </t>
    </r>
    <r>
      <rPr>
        <sz val="11"/>
        <rFont val="Calibri"/>
        <family val="2"/>
      </rPr>
      <t>This shows whether the assessment has been fully completed.</t>
    </r>
  </si>
  <si>
    <r>
      <t>b)</t>
    </r>
    <r>
      <rPr>
        <sz val="7"/>
        <rFont val="Times New Roman"/>
        <family val="1"/>
      </rPr>
      <t xml:space="preserve">      </t>
    </r>
    <r>
      <rPr>
        <sz val="11"/>
        <rFont val="Calibri"/>
        <family val="2"/>
      </rPr>
      <t>It shows the word ‘Incomplete’ against a red background until all questions have been answered in the Checklist worksheet. It adapts according to whether the assessment is against Basic or Basic and Intermediate Levels.</t>
    </r>
  </si>
  <si>
    <r>
      <t>c)</t>
    </r>
    <r>
      <rPr>
        <sz val="7"/>
        <rFont val="Times New Roman"/>
        <family val="1"/>
      </rPr>
      <t xml:space="preserve">       </t>
    </r>
    <r>
      <rPr>
        <sz val="11"/>
        <rFont val="Calibri"/>
        <family val="2"/>
      </rPr>
      <t>It will only change to show the word ‘Complete’ once all questions have been answered. Once it shows the word ‘Complete’ the assessment results and scoring system will be generated, depending on the Buying Company settings.</t>
    </r>
  </si>
  <si>
    <r>
      <t>a)</t>
    </r>
    <r>
      <rPr>
        <sz val="7"/>
        <rFont val="Times New Roman"/>
        <family val="1"/>
      </rPr>
      <t xml:space="preserve">      </t>
    </r>
    <r>
      <rPr>
        <sz val="11"/>
        <rFont val="Calibri"/>
        <family val="2"/>
      </rPr>
      <t>When all selected questions have been answered in the Checklist worksheet, the User will see a summary of the number of nonconformances identified during the assessment.</t>
    </r>
  </si>
  <si>
    <r>
      <t>b)</t>
    </r>
    <r>
      <rPr>
        <sz val="7"/>
        <rFont val="Times New Roman"/>
        <family val="1"/>
      </rPr>
      <t xml:space="preserve">      </t>
    </r>
    <r>
      <rPr>
        <sz val="11"/>
        <rFont val="Calibri"/>
        <family val="2"/>
      </rPr>
      <t>The score out of 100 will also be displayed with a list that shows the assignment of points.</t>
    </r>
  </si>
  <si>
    <t>A graph shows the nonconformances with point deductions using a colour coding system against each of the three elements of the checklist: Food Safety Management Systems, Good Manufacturing Practices, and Control of Food Hazards.</t>
  </si>
  <si>
    <t>Scoring system</t>
  </si>
  <si>
    <r>
      <t>a)</t>
    </r>
    <r>
      <rPr>
        <sz val="7"/>
        <rFont val="Times New Roman"/>
        <family val="1"/>
      </rPr>
      <t xml:space="preserve">      </t>
    </r>
    <r>
      <rPr>
        <sz val="11"/>
        <rFont val="Calibri"/>
        <family val="2"/>
      </rPr>
      <t>The scoring system is supplied as an option. Buying Companies may choose to use it or not.</t>
    </r>
  </si>
  <si>
    <r>
      <t>b)</t>
    </r>
    <r>
      <rPr>
        <sz val="7"/>
        <rFont val="Times New Roman"/>
        <family val="1"/>
      </rPr>
      <t xml:space="preserve">      </t>
    </r>
    <r>
      <rPr>
        <sz val="11"/>
        <rFont val="Calibri"/>
        <family val="2"/>
      </rPr>
      <t>Criticals count as a 100 point deduction, Majors as 10 points and Minors as 2 points.</t>
    </r>
  </si>
  <si>
    <r>
      <t>c)</t>
    </r>
    <r>
      <rPr>
        <sz val="7"/>
        <rFont val="Times New Roman"/>
        <family val="1"/>
      </rPr>
      <t xml:space="preserve">       </t>
    </r>
    <r>
      <rPr>
        <sz val="11"/>
        <rFont val="Calibri"/>
        <family val="2"/>
      </rPr>
      <t xml:space="preserve">There is a calculation against the number of clauses assessed to provide a numerical point score, </t>
    </r>
    <r>
      <rPr>
        <u/>
        <sz val="11"/>
        <rFont val="Calibri"/>
        <family val="2"/>
      </rPr>
      <t>not a percentage.</t>
    </r>
  </si>
  <si>
    <r>
      <t>e)</t>
    </r>
    <r>
      <rPr>
        <sz val="7"/>
        <rFont val="Times New Roman"/>
        <family val="1"/>
      </rPr>
      <t xml:space="preserve">      </t>
    </r>
    <r>
      <rPr>
        <sz val="11"/>
        <rFont val="Calibri"/>
        <family val="2"/>
      </rPr>
      <t>Unless set by the Buying Company, there will be no 'pass/fail' except in the event of a Critical nonconformance.</t>
    </r>
  </si>
  <si>
    <r>
      <t>f)</t>
    </r>
    <r>
      <rPr>
        <sz val="7"/>
        <rFont val="Times New Roman"/>
        <family val="1"/>
      </rPr>
      <t xml:space="preserve">       </t>
    </r>
    <r>
      <rPr>
        <sz val="11"/>
        <rFont val="Calibri"/>
        <family val="2"/>
      </rPr>
      <t>The Excel assessment form has been automated using Excel formulae to deliver this system.</t>
    </r>
  </si>
  <si>
    <r>
      <t>b)</t>
    </r>
    <r>
      <rPr>
        <sz val="7"/>
        <rFont val="Times New Roman"/>
        <family val="1"/>
      </rPr>
      <t xml:space="preserve">      </t>
    </r>
    <r>
      <rPr>
        <sz val="11"/>
        <rFont val="Calibri"/>
        <family val="2"/>
      </rPr>
      <t>Requirements are referenced in Column B with a statement against the leading item and assessment questions against for each statement.</t>
    </r>
  </si>
  <si>
    <r>
      <t>d)</t>
    </r>
    <r>
      <rPr>
        <sz val="7"/>
        <rFont val="Times New Roman"/>
        <family val="1"/>
      </rPr>
      <t xml:space="preserve">      </t>
    </r>
    <r>
      <rPr>
        <sz val="11"/>
        <rFont val="Calibri"/>
        <family val="2"/>
      </rPr>
      <t>In Column B there is the question ‘Meets requirement?’ The Assessor must select one of the options provided in the drop down box. If any of these questions are not answered, then the Summary and report worksheet will show an incomplete assessment.</t>
    </r>
  </si>
  <si>
    <t>Background:</t>
  </si>
  <si>
    <t>The Assessor will classify nonconformity as Critical, Major and Minor. This will directly impact the site’s result whether ‘pass/fail’ or ‘score’ option is chosen by the ‘Buying Company’ reviewing the assessment report.</t>
  </si>
  <si>
    <r>
      <t xml:space="preserve">Critical Nonconformance – Unacceptable. </t>
    </r>
    <r>
      <rPr>
        <sz val="11"/>
        <rFont val="Calibri"/>
        <family val="2"/>
      </rPr>
      <t>Affects food safety or regulatory compliance directly.</t>
    </r>
  </si>
  <si>
    <t>A finding is rated Critical when the factors related to that requirement are not met and as a result the product will be unsafe and/or does not meet regulation.</t>
  </si>
  <si>
    <t>Note: A Critical Nonconformity will result in a failed assessment.</t>
  </si>
  <si>
    <t>Major Nonconformance – May affect food safety.</t>
  </si>
  <si>
    <t>A finding is rated Major when the factors related to that requirement are not met and as a result the product may be unsafe or present an increased food safety risk.</t>
  </si>
  <si>
    <t>Minor Nonconformance – Is not likely to affect food safety.</t>
  </si>
  <si>
    <t>A finding is rated Minor when the factors related to that requirement are not met and as a result the product is not likely to be unsafe or present an increased food safety risk.</t>
  </si>
  <si>
    <r>
      <t xml:space="preserve">Conform </t>
    </r>
    <r>
      <rPr>
        <sz val="11"/>
        <rFont val="Calibri"/>
        <family val="2"/>
      </rPr>
      <t>– Fully meeting a requirement.</t>
    </r>
  </si>
  <si>
    <r>
      <t>Not Applicable (N/A)</t>
    </r>
    <r>
      <rPr>
        <sz val="11"/>
        <rFont val="Calibri"/>
        <family val="2"/>
      </rPr>
      <t xml:space="preserve"> - When the Assessor decides a specific requirement is not applicable for a company, the assessor shall mark as “N/A” and provide a short explanation/justification in the comments section. For example, a company does not handle allergens therefore the requirements for allergen control do not apply. </t>
    </r>
  </si>
  <si>
    <t>Note: the use of N/A as an answer should only be used in agreement with the Buying Company.</t>
  </si>
  <si>
    <r>
      <t>a)</t>
    </r>
    <r>
      <rPr>
        <sz val="7"/>
        <rFont val="Times New Roman"/>
        <family val="1"/>
      </rPr>
      <t xml:space="preserve">      </t>
    </r>
    <r>
      <rPr>
        <sz val="11"/>
        <rFont val="Calibri"/>
        <family val="2"/>
      </rPr>
      <t>This worksheet option is provided for use by the Buying Company only.</t>
    </r>
  </si>
  <si>
    <r>
      <t>b)</t>
    </r>
    <r>
      <rPr>
        <sz val="7"/>
        <rFont val="Times New Roman"/>
        <family val="1"/>
      </rPr>
      <t xml:space="preserve">      </t>
    </r>
    <r>
      <rPr>
        <sz val="11"/>
        <rFont val="Calibri"/>
        <family val="2"/>
      </rPr>
      <t>If no exemption is selected then the Assessor must answer all questions.</t>
    </r>
  </si>
  <si>
    <r>
      <t>c)</t>
    </r>
    <r>
      <rPr>
        <sz val="7"/>
        <rFont val="Times New Roman"/>
        <family val="1"/>
      </rPr>
      <t xml:space="preserve">       </t>
    </r>
    <r>
      <rPr>
        <sz val="11"/>
        <rFont val="Calibri"/>
        <family val="2"/>
      </rPr>
      <t>Due to variations in legislation, for certain international markets there are two Checklist Items that may be exempted by the Buying Company. These are Items B.C. 2 (Control of allergens) and I.C. 4 (Food defence).</t>
    </r>
  </si>
  <si>
    <r>
      <t>d)</t>
    </r>
    <r>
      <rPr>
        <sz val="7"/>
        <rFont val="Times New Roman"/>
        <family val="1"/>
      </rPr>
      <t xml:space="preserve">      </t>
    </r>
    <r>
      <rPr>
        <sz val="11"/>
        <rFont val="Calibri"/>
        <family val="2"/>
      </rPr>
      <t>If an exemption is selected, the Item will be highlighted in grey in the Checklist. The assessor will be advised that the item has been exempted and should not make any decisions in Column D.</t>
    </r>
  </si>
  <si>
    <r>
      <t>e)</t>
    </r>
    <r>
      <rPr>
        <sz val="7"/>
        <rFont val="Times New Roman"/>
        <family val="1"/>
      </rPr>
      <t xml:space="preserve">      </t>
    </r>
    <r>
      <rPr>
        <sz val="11"/>
        <rFont val="Calibri"/>
        <family val="2"/>
      </rPr>
      <t>The scoring system shall be adjusted accordingly.</t>
    </r>
  </si>
  <si>
    <t>Vendor / Supplier Code</t>
  </si>
  <si>
    <t>1 Usage of this checklist</t>
  </si>
  <si>
    <t>2 Scope</t>
  </si>
  <si>
    <t>3 Disclaimer</t>
  </si>
  <si>
    <t>4 Associated documents (these can be downloaded from the GFSI website www.mygfsi.com)</t>
  </si>
  <si>
    <t>5 Functionality</t>
  </si>
  <si>
    <t>6 Summary and report worksheet</t>
  </si>
  <si>
    <t>7 Checklist</t>
  </si>
  <si>
    <t>How to use this document</t>
  </si>
  <si>
    <t>Select each of the data sheets with a blue tab in turn and do the following for each of them:</t>
  </si>
  <si>
    <t>Only do this if it applies to this project, otherwise clear the items.</t>
  </si>
  <si>
    <t>e) Column E automatically displays a message based on the response in columns D and C.</t>
  </si>
  <si>
    <t>No. of comments missing:</t>
  </si>
  <si>
    <t/>
  </si>
  <si>
    <t>d)      Record credibility is important so the following is recommended:</t>
  </si>
  <si>
    <t xml:space="preserve">        ii.            The Assessor locks this file once complete before providing it to the Buying Company. Instructions on how this can be done are included in Section 5</t>
  </si>
  <si>
    <t xml:space="preserve">        i.            The Assessor provides the Supplier with a PDF file as a record of the assessment outcome.</t>
  </si>
  <si>
    <t>c)      The listed items are to be assessed, not audited.</t>
  </si>
  <si>
    <t>d)       This document may be used as a source document by Standard Owners to develop their own version of Global Markets. These may be certification schemes recognised by GFSI or others. Though described as 'Global Markets' these may be developed and commercialised differently so are not directly comparable with this checklist. There is no benchmarking of such schemes by GFSI. However, the GFSI expects that such schemes developed from this original work will follow the aim and objectives of the GFSI Global Markets Programme: 
Aim:
- Develop effective food safety management systems through a systematic continuous improvement process.
Objectives:
- Provide a route for small and less developed businesses to achieve accredited certification. 
- Support capacity building efforts and improve market access opportunities for small suppliers operating locally.</t>
  </si>
  <si>
    <t>The email address of the person at the company with accountability for food safety.</t>
  </si>
  <si>
    <t>The email of the person at the company with accountability for the assessment process. This can be the assessor or their coordinator.</t>
  </si>
  <si>
    <r>
      <t>d)</t>
    </r>
    <r>
      <rPr>
        <sz val="7"/>
        <rFont val="Times New Roman"/>
        <family val="1"/>
      </rPr>
      <t xml:space="preserve">      </t>
    </r>
    <r>
      <rPr>
        <sz val="11"/>
        <rFont val="Calibri"/>
        <family val="2"/>
      </rPr>
      <t>In the event of a Critical or excessive Majors, the score can be zero. Negative scores are not shown.</t>
    </r>
  </si>
  <si>
    <r>
      <t>a)</t>
    </r>
    <r>
      <rPr>
        <sz val="7"/>
        <rFont val="Times New Roman"/>
        <family val="1"/>
      </rPr>
      <t xml:space="preserve">      </t>
    </r>
    <r>
      <rPr>
        <sz val="11"/>
        <rFont val="Calibri"/>
        <family val="2"/>
      </rPr>
      <t>Items are all uniquely referenced in Column A. To help the Assessor, there is a hyperlink against each Item to the relevant User Guidance. A reverse link is provided to return to the checklist item.</t>
    </r>
  </si>
  <si>
    <r>
      <t>c)</t>
    </r>
    <r>
      <rPr>
        <i/>
        <sz val="7"/>
        <rFont val="Times New Roman"/>
        <family val="1"/>
      </rPr>
      <t xml:space="preserve">       </t>
    </r>
    <r>
      <rPr>
        <sz val="11"/>
        <rFont val="Calibri"/>
        <family val="2"/>
      </rPr>
      <t xml:space="preserve">Comments and Observations are entered in Column C by the Assessor. If a nonconformance is identified, then a comment is required. As an option, if the Assessor wants to make an observation on good practice for suggestions for improvement, they are able to. </t>
    </r>
    <r>
      <rPr>
        <i/>
        <sz val="11"/>
        <rFont val="Calibri"/>
        <family val="2"/>
      </rPr>
      <t>Note: as this is not an audit or a standard, the assessor is able to provide advice to the company.</t>
    </r>
  </si>
  <si>
    <t xml:space="preserve">f)       Hyperlinks are provided to go to and from this "How to use this document worksheet" and the specified worksheet for which advice is being provided.  </t>
  </si>
  <si>
    <r>
      <t xml:space="preserve">g)      It is advised that once an assessment has been completed, the file is locked to ensure the credibility of the data. This can be done in the following way: 
</t>
    </r>
    <r>
      <rPr>
        <b/>
        <sz val="10"/>
        <rFont val="Arial"/>
        <family val="2"/>
      </rPr>
      <t>To lock the file from future changes:</t>
    </r>
  </si>
  <si>
    <t>The category of food production. These are taken from the GFSI Guidance Document Version 6. There is a provision for more than one category for companies, if needed.
There are a number of categories from the GFSI Guidance Document Version 6 which are out of scope for this checklist, including: G Catering, H Retail and Wholesale, J Transport and Distribution, M Production of Food Packaging.</t>
  </si>
  <si>
    <t>a. The Board of the Global Food Safety Initiative has no control over the nature of the assessments carried out using this checklist.</t>
  </si>
  <si>
    <r>
      <t xml:space="preserve">Food Defence
</t>
    </r>
    <r>
      <rPr>
        <sz val="11"/>
        <rFont val="Calibri"/>
        <family val="2"/>
      </rPr>
      <t>The business shall assess its ability to prevent intentional product tampering/intentional contamination and put in place the appropriate preventive control measures.</t>
    </r>
  </si>
  <si>
    <t>a)      This worksheet option is provided for use for the Buying Company and the Company.</t>
  </si>
  <si>
    <t>b)      Once the assessment has been complete, users can view the outcome on this worksheet and identify against which items nonconformances have been identified.</t>
  </si>
  <si>
    <t>9 Nonconformance</t>
  </si>
  <si>
    <t>10 Exemptions</t>
  </si>
  <si>
    <t>11 User Guidance</t>
  </si>
  <si>
    <t>a)      This worksheet option is provided for use by the Company and the Assessor.</t>
  </si>
  <si>
    <t>b)      Columns A and B are copied from the Checklist worksheet. Column C provides guidance for both the company and the assessor on how each item will be assessed. To help the Assessor, there is a hyperlink against each item to the relevant Checklist item.</t>
  </si>
  <si>
    <t>c)      There is a standard format that answers three questions for every item.</t>
  </si>
  <si>
    <r>
      <t xml:space="preserve">d)      </t>
    </r>
    <r>
      <rPr>
        <b/>
        <sz val="10"/>
        <rFont val="Arial"/>
        <family val="2"/>
      </rPr>
      <t xml:space="preserve">What does it mean? </t>
    </r>
    <r>
      <rPr>
        <sz val="10"/>
        <rFont val="Arial"/>
        <family val="2"/>
      </rPr>
      <t>An explanation of the item providing a rationale for its inclusion and a description of how the food safety management system is expected to operate.</t>
    </r>
  </si>
  <si>
    <r>
      <t xml:space="preserve">e)      </t>
    </r>
    <r>
      <rPr>
        <b/>
        <sz val="10"/>
        <rFont val="Arial"/>
        <family val="2"/>
      </rPr>
      <t xml:space="preserve">What do I need to do? </t>
    </r>
    <r>
      <rPr>
        <sz val="10"/>
        <rFont val="Arial"/>
        <family val="2"/>
      </rPr>
      <t>A list of what will be expected from the Company to provide evidence of conformance against that item.</t>
    </r>
  </si>
  <si>
    <r>
      <t xml:space="preserve">f)       </t>
    </r>
    <r>
      <rPr>
        <b/>
        <sz val="10"/>
        <rFont val="Arial"/>
        <family val="2"/>
      </rPr>
      <t xml:space="preserve">What will the Assessor do? </t>
    </r>
    <r>
      <rPr>
        <sz val="10"/>
        <rFont val="Arial"/>
        <family val="2"/>
      </rPr>
      <t>A series of suggestions for the Assessor on how they may assess compliance against that item. This is not intended to be a checklist for them but will support consistency in assessment for both Company and Assessor.</t>
    </r>
  </si>
  <si>
    <t xml:space="preserve">8 Conformity Overview </t>
  </si>
  <si>
    <t>WHAT DOES IT MEAN?
 a) Standard operating procedures are required to ensure that substandard material or finished product is labelled and controlled so that it does not contaminate other products or get released for sale or consumption. 
WHAT DO I NEED TO DO?
 a) Establish and document procedures for the management of non-conforming materials or finished product.  
 b) Ensure that relevant people understand the procedure and that there are defined responsibilities for making decisions about the use or disposal of non-conforming product, as appropriate to the issue.
 c) These procedures would include reporting, labelling, isolation, disposal and corrective actions.
WHAT WILL THE ASSESSOR DO?
The Assessor will:
 - Review documents and compare records to establish that procedures exist and are followed when appropriate.
 - Look for evidence that non-conforming product is effectively identified and segregated pending decisions on use or disposal.</t>
  </si>
  <si>
    <t xml:space="preserve">WHAT DOES THIS MEAN: 
a] A process for maintenance and repair needs to be created and followed to ensure all critical equipment is functioning properly to maintain food safety standards.
WHAT DO I NEED TO DO?  
a] Identify the critical processing equipment and develop procedures for the inspection and maintenance of critical equipment.  
b] Maintenance programmes need to be developed which inspects and repairs equipment before a food safety failure occurs. 
WHAT WILL THE ASSESSOR DO?   
The Assessor will:
- Check the documentation of the preventative maintenance programme, key pieces of equipment identified, frequency of inspection, inspection findings and corrective actions taken.  
</t>
  </si>
  <si>
    <t xml:space="preserve">WHAT DO I NEED TO DO?
 a) It is not sufficient to just define a CCP and implement inspections. An effective HACCP concept, with adequate documentation, requires: 
  ○ a systematic approach.
  ○ an expert multi-disciplinary team.
  ○ a comprehensive analysis of all products and procedures.
  ○ a risk analysis with definition of CCPs and critical limits. 
  ○ a demonstrable system for corrective measures with a regular, systematic review of effectiveness. 
 b) Codex Alimentarius provides 12 steps with seven principles for implementing HACCP and the business needs to follow these. 
 c) The following principles should govern your HACCP system:
  ○ Principle 1 - Develop a hazard analysis for each level of the flow charts. 
  ○ Principle 2 - Determine the CCPs within the scope of your HACCP plan. 
  ○ Principle 3 - Determine critical limit values for all CCPs. 
  ○ Principle 4 - Develop a system for inspecting and controlling the CCPs.
  ○ Principle 5 - Determine corrective measures and implement them when necessary. 
  ○ Principle 6 - Regularly review the effectiveness of your HACCP programme. 
  ○ Principle 7 - Create documentation for all steps of the concept including processes and procedures.
 d) Begin by defining where your process starts and where it ends. This is the scope of your system as it relates to departments and products.
 e) Define the area of application by establishing which production departments, products, product and packaging lines, storage areas and transport routes should be considered, including the following:
  ○ Number of production lines and differentiation of product categories. 
  ○ Existing hygiene, production, and control standards
 f) Evaluate the risk of harm to consumers as result of consumption of your food product using: literature data, objective and proven values, market observations, effects of customer complaints and assessment of residual risk.
WHAT WILL THE ASSESSOR DO?   The Assessor will:
 - Check for evidence that HACCP principles 1-7 have been developed and implemented. 
 - Assess your documentation, looking to establish that it is complete, current, correct, and sufficiently known to all responsible people.
 - Check that there is an internal multi-disciplinary team in place, with responsibilities defined, that they are knowledgeable and competent and have the capacity and authority to make decisions and implement change.
</t>
  </si>
  <si>
    <t>WHAT DOES IT MEAN?
 a) Pests and vermin can introduce bacteria and filth into the production and storage  environment making the product unsuitable for use. They want to enter the facility to get access to food, water, bedding and to breed and should be excluded. 
 b) Effective pest and vermin control is not just eliminating them once they appear.  Good practice in pest control addresses a broad range of issues including attraction, places of refuge, access to the site and to food and monitoring. 
WHAT DO I NEED TO DO? 
 a) The business should have an effective preventive pest control programme that will minimise the risk of infestation. There should be someone with competence and responsibility. All activities will be monitored and verified. It should competently deal with any issues which occur so that risk to product is prevented.
 b)  External areas should be kept free of waste, debris and food sources. 
 c)  A 0.5m perimeter around all buildings should be maintained that is completely clear and provides no place of refuge. 
 d)  Out of use equipment, construction debris and any other redundant materials should not be stored close to the site.
 e)  All doors and windows are to be kept closed whenever possible and when closed should provide no gaps that would allow access.
 f)  Ensure that the cleaning schedule removes all food debris with resulting proper waste containment and management.
 g)  Monitor or target pest and vermin species with the appropriate equipment outside (e.g. bait stations) and inside (e.g. electronic fly killers, rodent catch traps, pheromone traps etc.). 
 h)  Bait stations should not be used inside the facility as there is a risk of rodents having contact with raw materials, ingredients, finished products, equipment etc. 
 i)  Monitoring devices should not be positioned where their operation or checking may cause contamination. 
 j)  A map should be maintained which shows all pest control stations, each of which should be numbered and monitored.
 k)  Monitoring will provide data about typical pests in the area, with consideration for seasonality and the possibility that pests enter with incoming goods. 
 l)  It is good practice to appoint a third party pest control specialist that is licensed by the local regulatory authority. 
 m)  If your own people are undertaking pest and vermin control activity, they should be trained and properly licensed. 
 n)  Check with the local regulatory authority to ensure your monitoring and corrective action are appropriate and recognised. 
 o)  All monitoring activities need to be identified, planned, carried out and recorded.
WHAT WILL THE ASSESSOR DO?   The Assessor will: 
 - Check the site for active infestations and evidence of pest activity (live or dead pests or vermin, droppings, etc.).
 - Check that there is someone responsible for pest control (whether internal or external) and examine evidence of their activities. 
 - Look for a map identifying pest monitoring and control devices, considering whether there is proper placement and looking for evidence that each one is numbered and regularly monitored.
 - Look at records of monitoring activities and pesticide applications. 
 - Check the external areas for potential refuge and breeding areas. 
 - Check opportunities for pest and vermin access to the facility (doors, windows, bay doors, exhaust fans and structural deficiencies).</t>
  </si>
  <si>
    <t xml:space="preserve">WHAT DOES IT MEAN? 
 a) The business should have in place procedures to prevent, control and detect contamination. Measures to prevent physical, allergen and microbiological contamination should be included. 
 b) Allergens are a known component of food which causes physiological reactions due to an immunological response, such as nuts or shellfish.
WHAT DO I NEED TO DO? 
 a) All production and processing procedures should be systematically analysed to identify any potential hazards (physical, chemical and biological) that could occur with consideration of the susceptibility of the raw materials, ingredients and the final product. The hazards should be described and the most appropriate preventive and corrective actions implemented. In particular, consider these issues:
 b) Microbiological:
  - Separation of raw from finished or ready to eat products.
  - Structural segregation such as physical barriers, walls and separate buildings.
  - Access controls with requirements to change into required work wear.
  - Traffic patterns within the production area and equipment segregation: people, materials, equipment and the use of dedicated tools.
  - Air pressure differentials.
 c) Allergen:   
  - Products should be protected from unintended allergen cross contact by effective cleaning and comprehensive line change-over practices and product sequencing. 
  - The manufacturing of products which contain allergens that require labelling should be carried out as to ensure cross contamination is minimized.  
 d) Metal:  
  - Where metal detectors are required, they should be installed to ensure maximum efficiency of detection and to avoid any subsequent contamination. 
  - Detectors should be subjected to regular maintenance and calibration to avoid malfunction.
 e) Glass: 
  - Remove glass wherever possible from production facilities.
  - Create a complete glass register, including location. 
  - Inspect or glass locations systematically and record all breakages.
</t>
  </si>
  <si>
    <t>WHAT WILL THE ASSESSOR DO?  
The Assessor will: 
 - Inspect areas where there is potential for microbiological cross contamination due to airborne or traffic patterns within the production facility.
 - Check the use of chemicals, looking for evidence that they are suitable for their intended use.
 - Will assess the potential for foreign material contamination from glass, metal, wood and plastic as well as the controls that are in place to minimise risk.
 - Examine procedures for line changeover, looking for evidence that contamination risks between different products or through cleaning processes have been addressed with appropriate procedures for control that will minimise risk.
 - Interview people to establish whether they understand about contamination hazards and have been trained on how they can reduce risks.
 - Look for the presence of allergens within the facility and if present, examine evidence of how they are controlled and contamination risks are minimised.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</si>
</sst>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1" x14ac:knownFonts="1">
    <font>
      <sz val="10"/>
      <name val="Arial"/>
    </font>
    <font>
      <sz val="11"/>
      <color theme="1"/>
      <name val="Calibri"/>
      <family val="2"/>
      <scheme val="minor"/>
    </font>
    <font>
      <sz val="11"/>
      <color theme="1"/>
      <name val="Calibri"/>
      <family val="2"/>
      <scheme val="minor"/>
    </font>
    <font>
      <sz val="11"/>
      <name val="Times New Roman"/>
      <family val="1"/>
    </font>
    <font>
      <sz val="10"/>
      <name val="Arial"/>
      <family val="2"/>
    </font>
    <font>
      <b/>
      <sz val="11"/>
      <color indexed="8"/>
      <name val="Calibri"/>
      <family val="2"/>
    </font>
    <font>
      <sz val="11"/>
      <color indexed="8"/>
      <name val="Calibri"/>
      <family val="2"/>
    </font>
    <font>
      <b/>
      <sz val="9"/>
      <color indexed="8"/>
      <name val="Times New Roman"/>
      <family val="1"/>
    </font>
    <font>
      <sz val="11"/>
      <name val="Calibri"/>
      <family val="2"/>
    </font>
    <font>
      <b/>
      <sz val="11"/>
      <name val="Calibri"/>
      <family val="2"/>
    </font>
    <font>
      <sz val="11"/>
      <color indexed="10"/>
      <name val="Calibri"/>
      <family val="2"/>
    </font>
    <font>
      <i/>
      <sz val="11"/>
      <name val="Calibri"/>
      <family val="2"/>
    </font>
    <font>
      <sz val="10"/>
      <name val="Calibri"/>
      <family val="2"/>
    </font>
    <font>
      <sz val="12"/>
      <name val="Calibri"/>
      <family val="2"/>
    </font>
    <font>
      <b/>
      <sz val="14"/>
      <name val="Calibri"/>
      <family val="2"/>
    </font>
    <font>
      <sz val="10"/>
      <color indexed="8"/>
      <name val="Calibri"/>
      <family val="2"/>
    </font>
    <font>
      <b/>
      <sz val="11"/>
      <color indexed="17"/>
      <name val="Calibri"/>
      <family val="2"/>
    </font>
    <font>
      <sz val="10.5"/>
      <name val="Calibri"/>
      <family val="2"/>
    </font>
    <font>
      <b/>
      <sz val="12"/>
      <name val="Calibri"/>
      <family val="2"/>
    </font>
    <font>
      <b/>
      <sz val="11"/>
      <color rgb="FFFF0000"/>
      <name val="Calibri"/>
      <family val="2"/>
    </font>
    <font>
      <b/>
      <sz val="11"/>
      <color theme="0"/>
      <name val="Calibri"/>
      <family val="2"/>
    </font>
    <font>
      <strike/>
      <sz val="11"/>
      <name val="Calibri"/>
      <family val="2"/>
    </font>
    <font>
      <sz val="12"/>
      <color rgb="FFFF0000"/>
      <name val="Calibri"/>
      <family val="2"/>
    </font>
    <font>
      <sz val="11"/>
      <name val="Cambria"/>
      <family val="1"/>
    </font>
    <font>
      <sz val="12"/>
      <name val="Cambria"/>
      <family val="1"/>
    </font>
    <font>
      <sz val="10"/>
      <name val="Cambria"/>
      <family val="1"/>
    </font>
    <font>
      <b/>
      <strike/>
      <sz val="11"/>
      <color rgb="FFFF0000"/>
      <name val="Calibri"/>
      <family val="2"/>
    </font>
    <font>
      <b/>
      <sz val="11"/>
      <color theme="3"/>
      <name val="Calibri"/>
      <family val="2"/>
      <scheme val="minor"/>
    </font>
    <font>
      <sz val="11"/>
      <color theme="4" tint="0.39997558519241921"/>
      <name val="Calibri"/>
      <family val="2"/>
    </font>
    <font>
      <sz val="11"/>
      <color theme="4" tint="0.59999389629810485"/>
      <name val="Calibri"/>
      <family val="2"/>
    </font>
    <font>
      <sz val="11"/>
      <color theme="4" tint="0.79998168889431442"/>
      <name val="Calibri"/>
      <family val="2"/>
    </font>
    <font>
      <b/>
      <sz val="11"/>
      <color theme="4" tint="0.79998168889431442"/>
      <name val="Calibri"/>
      <family val="2"/>
    </font>
    <font>
      <sz val="10"/>
      <color theme="4" tint="0.79998168889431442"/>
      <name val="Calibri"/>
      <family val="2"/>
    </font>
    <font>
      <b/>
      <sz val="11"/>
      <color theme="4" tint="0.59999389629810485"/>
      <name val="Calibri"/>
      <family val="2"/>
    </font>
    <font>
      <sz val="10"/>
      <color theme="4" tint="0.59999389629810485"/>
      <name val="Calibri"/>
      <family val="2"/>
    </font>
    <font>
      <sz val="11"/>
      <color theme="7" tint="0.39997558519241921"/>
      <name val="Calibri"/>
      <family val="2"/>
    </font>
    <font>
      <sz val="11"/>
      <color theme="7" tint="0.79998168889431442"/>
      <name val="Calibri"/>
      <family val="2"/>
    </font>
    <font>
      <b/>
      <sz val="11"/>
      <color theme="7" tint="0.79998168889431442"/>
      <name val="Calibri"/>
      <family val="2"/>
    </font>
    <font>
      <sz val="10"/>
      <color theme="7" tint="0.79998168889431442"/>
      <name val="Calibri"/>
      <family val="2"/>
    </font>
    <font>
      <b/>
      <sz val="11"/>
      <color theme="7" tint="0.59999389629810485"/>
      <name val="Calibri"/>
      <family val="2"/>
    </font>
    <font>
      <sz val="11"/>
      <color theme="8" tint="0.79998168889431442"/>
      <name val="Calibri"/>
      <family val="2"/>
    </font>
    <font>
      <sz val="11"/>
      <color theme="8" tint="0.39997558519241921"/>
      <name val="Calibri"/>
      <family val="2"/>
    </font>
    <font>
      <b/>
      <sz val="11"/>
      <color theme="8" tint="0.59999389629810485"/>
      <name val="Calibri"/>
      <family val="2"/>
    </font>
    <font>
      <sz val="11"/>
      <color theme="1"/>
      <name val="Cambria"/>
      <family val="1"/>
      <scheme val="major"/>
    </font>
    <font>
      <b/>
      <sz val="18"/>
      <color theme="3"/>
      <name val="Calibri"/>
      <family val="2"/>
      <scheme val="minor"/>
    </font>
    <font>
      <sz val="11"/>
      <color theme="3"/>
      <name val="Calibri"/>
      <family val="2"/>
      <scheme val="minor"/>
    </font>
    <font>
      <i/>
      <sz val="11"/>
      <color theme="3"/>
      <name val="Calibri"/>
      <family val="2"/>
      <scheme val="minor"/>
    </font>
    <font>
      <sz val="18"/>
      <color theme="1"/>
      <name val="Calibri"/>
      <family val="2"/>
      <scheme val="minor"/>
    </font>
    <font>
      <b/>
      <i/>
      <sz val="11"/>
      <color theme="3"/>
      <name val="Calibri"/>
      <family val="2"/>
    </font>
    <font>
      <sz val="22"/>
      <color theme="3"/>
      <name val="Calibri"/>
      <family val="2"/>
      <scheme val="minor"/>
    </font>
    <font>
      <sz val="9"/>
      <color indexed="81"/>
      <name val="Tahoma"/>
      <family val="2"/>
    </font>
    <font>
      <i/>
      <u/>
      <sz val="11"/>
      <color theme="3"/>
      <name val="Calibri"/>
      <family val="2"/>
      <scheme val="minor"/>
    </font>
    <font>
      <u/>
      <sz val="20"/>
      <color theme="3"/>
      <name val="Calibri"/>
      <family val="2"/>
      <scheme val="minor"/>
    </font>
    <font>
      <sz val="10"/>
      <color theme="1"/>
      <name val="Arial"/>
      <family val="2"/>
    </font>
    <font>
      <sz val="10"/>
      <name val="Calibri"/>
      <family val="2"/>
      <scheme val="minor"/>
    </font>
    <font>
      <b/>
      <sz val="10"/>
      <color theme="4" tint="0.59999389629810485"/>
      <name val="Calibri"/>
      <family val="2"/>
    </font>
    <font>
      <b/>
      <sz val="10"/>
      <color theme="4" tint="0.79998168889431442"/>
      <name val="Calibri"/>
      <family val="2"/>
    </font>
    <font>
      <sz val="10"/>
      <color theme="1"/>
      <name val="Calibri"/>
      <family val="2"/>
    </font>
    <font>
      <b/>
      <sz val="10"/>
      <name val="Calibri"/>
      <family val="2"/>
    </font>
    <font>
      <sz val="10"/>
      <color theme="7" tint="0.39997558519241921"/>
      <name val="Calibri"/>
      <family val="2"/>
    </font>
    <font>
      <b/>
      <sz val="10"/>
      <color theme="7" tint="0.79998168889431442"/>
      <name val="Calibri"/>
      <family val="2"/>
    </font>
    <font>
      <b/>
      <sz val="10"/>
      <color theme="7" tint="0.59999389629810485"/>
      <name val="Calibri"/>
      <family val="2"/>
    </font>
    <font>
      <sz val="10"/>
      <color theme="8" tint="0.39997558519241921"/>
      <name val="Calibri"/>
      <family val="2"/>
    </font>
    <font>
      <b/>
      <sz val="10"/>
      <color theme="8" tint="0.59999389629810485"/>
      <name val="Calibri"/>
      <family val="2"/>
    </font>
    <font>
      <b/>
      <sz val="10"/>
      <color theme="0"/>
      <name val="Calibri"/>
      <family val="2"/>
    </font>
    <font>
      <sz val="10"/>
      <color theme="4" tint="0.39997558519241921"/>
      <name val="Calibri"/>
      <family val="2"/>
    </font>
    <font>
      <strike/>
      <sz val="10"/>
      <name val="Calibri"/>
      <family val="2"/>
    </font>
    <font>
      <sz val="10"/>
      <color indexed="10"/>
      <name val="Calibri"/>
      <family val="2"/>
    </font>
    <font>
      <b/>
      <sz val="10"/>
      <color rgb="FFFF0000"/>
      <name val="Calibri"/>
      <family val="2"/>
    </font>
    <font>
      <b/>
      <sz val="10"/>
      <color indexed="17"/>
      <name val="Calibri"/>
      <family val="2"/>
    </font>
    <font>
      <b/>
      <sz val="10"/>
      <color indexed="8"/>
      <name val="Calibri"/>
      <family val="2"/>
    </font>
    <font>
      <sz val="10"/>
      <color rgb="FFFF0000"/>
      <name val="Calibri"/>
      <family val="2"/>
    </font>
    <font>
      <b/>
      <i/>
      <sz val="10"/>
      <color indexed="8"/>
      <name val="Calibri"/>
      <family val="2"/>
    </font>
    <font>
      <sz val="10"/>
      <color indexed="8"/>
      <name val="Times New Roman"/>
      <family val="1"/>
    </font>
    <font>
      <sz val="11"/>
      <color indexed="8"/>
      <name val="Times New Roman"/>
      <family val="1"/>
    </font>
    <font>
      <b/>
      <sz val="10"/>
      <name val="Arial"/>
      <family val="2"/>
    </font>
    <font>
      <b/>
      <sz val="10.5"/>
      <name val="Calibri"/>
      <family val="2"/>
    </font>
    <font>
      <b/>
      <sz val="9"/>
      <name val="Calibri"/>
      <family val="2"/>
    </font>
    <font>
      <sz val="9"/>
      <name val="Calibri"/>
      <family val="2"/>
    </font>
    <font>
      <sz val="10"/>
      <color rgb="FFFF0000"/>
      <name val="Arial"/>
      <family val="2"/>
    </font>
    <font>
      <sz val="10"/>
      <color rgb="FF00B050"/>
      <name val="Arial"/>
      <family val="2"/>
    </font>
    <font>
      <b/>
      <u/>
      <sz val="10"/>
      <color rgb="FF00B050"/>
      <name val="Arial"/>
      <family val="2"/>
    </font>
    <font>
      <sz val="11"/>
      <color theme="4" tint="0.59999389629810485"/>
      <name val="Calibri"/>
      <family val="2"/>
      <scheme val="minor"/>
    </font>
    <font>
      <b/>
      <u/>
      <sz val="20"/>
      <color theme="3"/>
      <name val="Calibri"/>
      <family val="2"/>
      <scheme val="minor"/>
    </font>
    <font>
      <sz val="8"/>
      <color rgb="FF000000"/>
      <name val="Tahoma"/>
      <family val="2"/>
    </font>
    <font>
      <sz val="22"/>
      <color theme="1"/>
      <name val="Calibri"/>
      <family val="2"/>
      <scheme val="minor"/>
    </font>
    <font>
      <sz val="22"/>
      <color theme="1"/>
      <name val="Cambria"/>
      <family val="1"/>
      <scheme val="major"/>
    </font>
    <font>
      <sz val="11"/>
      <color rgb="FFFF0000"/>
      <name val="Calibri"/>
      <family val="2"/>
      <scheme val="minor"/>
    </font>
    <font>
      <b/>
      <sz val="11"/>
      <color rgb="FFFF0000"/>
      <name val="Calibri"/>
      <family val="2"/>
      <scheme val="minor"/>
    </font>
    <font>
      <sz val="22"/>
      <name val="Calibri"/>
      <family val="2"/>
      <scheme val="minor"/>
    </font>
    <font>
      <sz val="18"/>
      <color theme="3"/>
      <name val="Calibri"/>
      <family val="2"/>
      <scheme val="minor"/>
    </font>
    <font>
      <b/>
      <sz val="11"/>
      <color theme="1"/>
      <name val="Calibri"/>
      <family val="2"/>
      <scheme val="minor"/>
    </font>
    <font>
      <sz val="7"/>
      <name val="Times New Roman"/>
      <family val="1"/>
    </font>
    <font>
      <u/>
      <sz val="11"/>
      <name val="Calibri"/>
      <family val="2"/>
    </font>
    <font>
      <sz val="10"/>
      <name val="Wingdings"/>
      <charset val="2"/>
    </font>
    <font>
      <i/>
      <sz val="10"/>
      <name val="Calibri"/>
      <family val="2"/>
    </font>
    <font>
      <i/>
      <sz val="7"/>
      <name val="Times New Roman"/>
      <family val="1"/>
    </font>
    <font>
      <b/>
      <u/>
      <sz val="18"/>
      <name val="Arial"/>
      <family val="2"/>
    </font>
    <font>
      <b/>
      <sz val="9"/>
      <color indexed="81"/>
      <name val="Tahoma"/>
      <family val="2"/>
    </font>
    <font>
      <u/>
      <sz val="10"/>
      <color theme="10"/>
      <name val="Arial"/>
      <family val="2"/>
    </font>
    <font>
      <b/>
      <u/>
      <sz val="11"/>
      <color theme="10"/>
      <name val="Calibri"/>
      <family val="2"/>
      <scheme val="minor"/>
    </font>
  </fonts>
  <fills count="2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rgb="FFFFC000"/>
        <bgColor indexed="64"/>
      </patternFill>
    </fill>
  </fills>
  <borders count="53">
    <border>
      <left/>
      <right/>
      <top/>
      <bottom/>
      <diagonal/>
    </border>
    <border>
      <left/>
      <right/>
      <top style="thin">
        <color theme="4" tint="0.79998168889431442"/>
      </top>
      <bottom/>
      <diagonal/>
    </border>
    <border>
      <left/>
      <right style="thin">
        <color theme="4" tint="0.79995117038483843"/>
      </right>
      <top/>
      <bottom style="thin">
        <color theme="4" tint="0.79998168889431442"/>
      </bottom>
      <diagonal/>
    </border>
    <border>
      <left style="thin">
        <color theme="4" tint="0.79995117038483843"/>
      </left>
      <right style="thin">
        <color theme="4" tint="0.79995117038483843"/>
      </right>
      <top/>
      <bottom style="thin">
        <color theme="4" tint="0.79998168889431442"/>
      </bottom>
      <diagonal/>
    </border>
    <border>
      <left style="thin">
        <color theme="4" tint="0.79995117038483843"/>
      </left>
      <right/>
      <top/>
      <bottom style="thin">
        <color theme="4" tint="0.79998168889431442"/>
      </bottom>
      <diagonal/>
    </border>
    <border>
      <left/>
      <right style="thin">
        <color theme="4" tint="0.79995117038483843"/>
      </right>
      <top style="thin">
        <color theme="4" tint="0.79998168889431442"/>
      </top>
      <bottom style="thin">
        <color theme="4" tint="0.79998168889431442"/>
      </bottom>
      <diagonal/>
    </border>
    <border>
      <left style="thin">
        <color theme="4" tint="0.79995117038483843"/>
      </left>
      <right style="thin">
        <color theme="4" tint="0.79995117038483843"/>
      </right>
      <top style="thin">
        <color theme="4" tint="0.79998168889431442"/>
      </top>
      <bottom style="thin">
        <color theme="4" tint="0.79998168889431442"/>
      </bottom>
      <diagonal/>
    </border>
    <border>
      <left style="thin">
        <color theme="4" tint="0.79995117038483843"/>
      </left>
      <right/>
      <top style="thin">
        <color theme="4" tint="0.79998168889431442"/>
      </top>
      <bottom style="thin">
        <color theme="4" tint="0.79998168889431442"/>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4" tint="0.79995117038483843"/>
      </left>
      <right style="thin">
        <color theme="4" tint="0.79995117038483843"/>
      </right>
      <top style="thin">
        <color theme="4" tint="0.79998168889431442"/>
      </top>
      <bottom/>
      <diagonal/>
    </border>
    <border>
      <left style="thin">
        <color theme="4" tint="0.79995117038483843"/>
      </left>
      <right style="thin">
        <color theme="4" tint="0.79995117038483843"/>
      </right>
      <top/>
      <bottom/>
      <diagonal/>
    </border>
    <border>
      <left style="thin">
        <color auto="1"/>
      </left>
      <right style="thin">
        <color auto="1"/>
      </right>
      <top/>
      <bottom/>
      <diagonal/>
    </border>
    <border>
      <left/>
      <right style="thin">
        <color theme="4" tint="0.79995117038483843"/>
      </right>
      <top style="thin">
        <color theme="4" tint="0.79998168889431442"/>
      </top>
      <bottom/>
      <diagonal/>
    </border>
    <border>
      <left style="thin">
        <color theme="4" tint="0.79995117038483843"/>
      </left>
      <right/>
      <top style="thin">
        <color theme="4" tint="0.79998168889431442"/>
      </top>
      <bottom/>
      <diagonal/>
    </border>
    <border>
      <left style="medium">
        <color auto="1"/>
      </left>
      <right style="thin">
        <color theme="4" tint="0.79995117038483843"/>
      </right>
      <top style="medium">
        <color auto="1"/>
      </top>
      <bottom style="medium">
        <color auto="1"/>
      </bottom>
      <diagonal/>
    </border>
    <border>
      <left style="thin">
        <color theme="4" tint="0.79995117038483843"/>
      </left>
      <right style="thin">
        <color theme="4" tint="0.79995117038483843"/>
      </right>
      <top style="medium">
        <color auto="1"/>
      </top>
      <bottom style="medium">
        <color auto="1"/>
      </bottom>
      <diagonal/>
    </border>
    <border>
      <left style="thin">
        <color theme="4" tint="0.79995117038483843"/>
      </left>
      <right style="medium">
        <color auto="1"/>
      </right>
      <top style="medium">
        <color auto="1"/>
      </top>
      <bottom style="medium">
        <color auto="1"/>
      </bottom>
      <diagonal/>
    </border>
    <border>
      <left/>
      <right style="thin">
        <color theme="4" tint="0.79995117038483843"/>
      </right>
      <top/>
      <bottom/>
      <diagonal/>
    </border>
    <border>
      <left style="thin">
        <color theme="4" tint="0.79995117038483843"/>
      </left>
      <right/>
      <top/>
      <bottom/>
      <diagonal/>
    </border>
    <border>
      <left style="thin">
        <color theme="4" tint="0.79995117038483843"/>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diagonal/>
    </border>
    <border>
      <left/>
      <right style="thin">
        <color auto="1"/>
      </right>
      <top/>
      <bottom style="thin">
        <color theme="4" tint="0.79998168889431442"/>
      </bottom>
      <diagonal/>
    </border>
    <border>
      <left/>
      <right/>
      <top style="medium">
        <color auto="1"/>
      </top>
      <bottom/>
      <diagonal/>
    </border>
    <border>
      <left/>
      <right/>
      <top/>
      <bottom style="thin">
        <color theme="4" tint="0.79998168889431442"/>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theme="4" tint="0.79995117038483843"/>
      </left>
      <right style="thin">
        <color theme="4" tint="0.79995117038483843"/>
      </right>
      <top/>
      <bottom style="medium">
        <color auto="1"/>
      </bottom>
      <diagonal/>
    </border>
    <border>
      <left style="thin">
        <color theme="4" tint="0.79995117038483843"/>
      </left>
      <right style="thin">
        <color theme="4" tint="0.79995117038483843"/>
      </right>
      <top style="medium">
        <color auto="1"/>
      </top>
      <bottom/>
      <diagonal/>
    </border>
    <border>
      <left/>
      <right/>
      <top/>
      <bottom style="medium">
        <color auto="1"/>
      </bottom>
      <diagonal/>
    </border>
    <border>
      <left style="medium">
        <color rgb="FFA3A3A3"/>
      </left>
      <right/>
      <top style="medium">
        <color rgb="FFA3A3A3"/>
      </top>
      <bottom style="medium">
        <color rgb="FFA3A3A3"/>
      </bottom>
      <diagonal/>
    </border>
    <border>
      <left/>
      <right/>
      <top style="medium">
        <color rgb="FFA3A3A3"/>
      </top>
      <bottom style="medium">
        <color rgb="FFA3A3A3"/>
      </bottom>
      <diagonal/>
    </border>
    <border>
      <left/>
      <right style="medium">
        <color rgb="FFA3A3A3"/>
      </right>
      <top style="medium">
        <color rgb="FFA3A3A3"/>
      </top>
      <bottom style="medium">
        <color rgb="FFA3A3A3"/>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rgb="FFA3A3A3"/>
      </left>
      <right style="medium">
        <color rgb="FFA3A3A3"/>
      </right>
      <top style="medium">
        <color rgb="FFA3A3A3"/>
      </top>
      <bottom style="medium">
        <color rgb="FFA3A3A3"/>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theme="4" tint="0.79995117038483843"/>
      </left>
      <right style="medium">
        <color auto="1"/>
      </right>
      <top/>
      <bottom style="medium">
        <color auto="1"/>
      </bottom>
      <diagonal/>
    </border>
    <border>
      <left style="thin">
        <color theme="4" tint="0.79995117038483843"/>
      </left>
      <right style="medium">
        <color auto="1"/>
      </right>
      <top style="medium">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6">
    <xf numFmtId="0" fontId="0" fillId="0" borderId="0"/>
    <xf numFmtId="0" fontId="6" fillId="0" borderId="0"/>
    <xf numFmtId="0" fontId="2" fillId="0" borderId="0"/>
    <xf numFmtId="0" fontId="4" fillId="0" borderId="0"/>
    <xf numFmtId="0" fontId="1" fillId="0" borderId="0"/>
    <xf numFmtId="0" fontId="99" fillId="0" borderId="0" applyNumberFormat="0" applyFill="0" applyBorder="0" applyAlignment="0" applyProtection="0"/>
  </cellStyleXfs>
  <cellXfs count="415">
    <xf numFmtId="0" fontId="0" fillId="0" borderId="0" xfId="0"/>
    <xf numFmtId="0" fontId="4" fillId="0" borderId="0" xfId="0" applyFont="1"/>
    <xf numFmtId="0" fontId="12"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0" fillId="3" borderId="0" xfId="0" applyFill="1" applyAlignment="1">
      <alignment horizontal="left" vertical="top"/>
    </xf>
    <xf numFmtId="0" fontId="25" fillId="0" borderId="0" xfId="0" applyFont="1" applyAlignment="1">
      <alignment horizontal="left" vertical="top"/>
    </xf>
    <xf numFmtId="0" fontId="12" fillId="0" borderId="0" xfId="0" applyFont="1" applyAlignment="1">
      <alignment horizontal="left" vertical="top"/>
    </xf>
    <xf numFmtId="0" fontId="43" fillId="0" borderId="0" xfId="2" applyFont="1"/>
    <xf numFmtId="0" fontId="2" fillId="0" borderId="0" xfId="2"/>
    <xf numFmtId="0" fontId="2" fillId="0" borderId="0" xfId="2" applyAlignment="1">
      <alignment vertical="top"/>
    </xf>
    <xf numFmtId="0" fontId="27" fillId="0" borderId="0" xfId="2" applyFont="1" applyAlignment="1">
      <alignment vertical="top"/>
    </xf>
    <xf numFmtId="0" fontId="27" fillId="0" borderId="0" xfId="2" applyFont="1" applyAlignment="1">
      <alignment horizontal="left" vertical="top"/>
    </xf>
    <xf numFmtId="0" fontId="20" fillId="10" borderId="3" xfId="0" applyFont="1" applyFill="1" applyBorder="1" applyAlignment="1">
      <alignment horizontal="left" vertical="top" wrapText="1"/>
    </xf>
    <xf numFmtId="0" fontId="8" fillId="0" borderId="6"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23" fillId="0" borderId="6" xfId="0" applyFont="1" applyBorder="1" applyAlignment="1" applyProtection="1">
      <alignment horizontal="left" vertical="top" wrapText="1"/>
      <protection locked="0"/>
    </xf>
    <xf numFmtId="0" fontId="15" fillId="0" borderId="6" xfId="0" applyFont="1" applyBorder="1" applyAlignment="1">
      <alignment horizontal="left" vertical="top" wrapText="1"/>
    </xf>
    <xf numFmtId="0" fontId="45" fillId="0" borderId="0" xfId="2" applyFont="1" applyAlignment="1">
      <alignment vertical="top"/>
    </xf>
    <xf numFmtId="0" fontId="45" fillId="0" borderId="0" xfId="2" applyFont="1"/>
    <xf numFmtId="0" fontId="27" fillId="0" borderId="0" xfId="2" applyFont="1"/>
    <xf numFmtId="0" fontId="46" fillId="0" borderId="0" xfId="2" applyFont="1" applyAlignment="1">
      <alignment vertical="top"/>
    </xf>
    <xf numFmtId="0" fontId="46" fillId="0" borderId="0" xfId="2" applyFont="1"/>
    <xf numFmtId="0" fontId="27" fillId="0" borderId="0" xfId="2" applyFont="1" applyAlignment="1">
      <alignment horizontal="right" vertical="top"/>
    </xf>
    <xf numFmtId="0" fontId="46" fillId="0" borderId="0" xfId="2" quotePrefix="1" applyFont="1" applyAlignment="1">
      <alignment vertical="top"/>
    </xf>
    <xf numFmtId="0" fontId="27" fillId="13" borderId="0" xfId="2" applyFont="1" applyFill="1" applyAlignment="1" applyProtection="1">
      <alignment vertical="top"/>
      <protection locked="0"/>
    </xf>
    <xf numFmtId="0" fontId="52" fillId="0" borderId="0" xfId="2" applyFont="1" applyAlignment="1">
      <alignment vertical="top"/>
    </xf>
    <xf numFmtId="0" fontId="45" fillId="13" borderId="0" xfId="2" applyFont="1" applyFill="1" applyAlignment="1">
      <alignment vertical="top"/>
    </xf>
    <xf numFmtId="0" fontId="2" fillId="13" borderId="0" xfId="2" applyFill="1" applyAlignment="1">
      <alignment vertical="top"/>
    </xf>
    <xf numFmtId="0" fontId="47" fillId="13" borderId="0" xfId="2" applyFont="1" applyFill="1" applyAlignment="1">
      <alignment horizontal="left" vertical="top" wrapText="1"/>
    </xf>
    <xf numFmtId="0" fontId="27" fillId="13" borderId="0" xfId="2" applyFont="1" applyFill="1" applyAlignment="1">
      <alignment vertical="top"/>
    </xf>
    <xf numFmtId="0" fontId="44" fillId="13" borderId="0" xfId="2" applyFont="1" applyFill="1" applyAlignment="1">
      <alignment horizontal="left" vertical="top" wrapText="1"/>
    </xf>
    <xf numFmtId="0" fontId="2" fillId="13" borderId="0" xfId="2" applyFill="1"/>
    <xf numFmtId="0" fontId="2" fillId="13" borderId="0" xfId="2" applyFill="1" applyAlignment="1">
      <alignment vertical="center"/>
    </xf>
    <xf numFmtId="0" fontId="0" fillId="0" borderId="0" xfId="0" applyAlignment="1">
      <alignment wrapText="1"/>
    </xf>
    <xf numFmtId="0" fontId="57" fillId="0" borderId="6" xfId="0" applyFont="1" applyBorder="1" applyAlignment="1" applyProtection="1">
      <alignment horizontal="left" vertical="top" wrapText="1" readingOrder="1"/>
      <protection locked="0"/>
    </xf>
    <xf numFmtId="0" fontId="12" fillId="0" borderId="6" xfId="0" applyFont="1" applyBorder="1" applyAlignment="1" applyProtection="1">
      <alignment horizontal="left" vertical="top" wrapText="1" readingOrder="1"/>
      <protection locked="0"/>
    </xf>
    <xf numFmtId="0" fontId="4" fillId="0" borderId="0" xfId="0" applyFont="1" applyAlignment="1">
      <alignment horizontal="left" vertical="top" wrapText="1" readingOrder="1"/>
    </xf>
    <xf numFmtId="0" fontId="15" fillId="0" borderId="7" xfId="0" applyFont="1" applyBorder="1" applyAlignment="1">
      <alignment horizontal="left" vertical="top" wrapText="1"/>
    </xf>
    <xf numFmtId="0" fontId="12" fillId="0" borderId="7" xfId="0" applyFont="1" applyBorder="1" applyAlignment="1">
      <alignment horizontal="left" vertical="top" wrapText="1"/>
    </xf>
    <xf numFmtId="0" fontId="12" fillId="3" borderId="7"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0" borderId="6" xfId="0" applyFont="1" applyBorder="1" applyAlignment="1">
      <alignment horizontal="left" vertical="top" wrapText="1"/>
    </xf>
    <xf numFmtId="0" fontId="58" fillId="0" borderId="6" xfId="0" applyFont="1" applyBorder="1" applyAlignment="1">
      <alignment horizontal="left" vertical="top" wrapText="1"/>
    </xf>
    <xf numFmtId="0" fontId="70" fillId="0" borderId="6" xfId="0" applyFont="1" applyBorder="1" applyAlignment="1">
      <alignment horizontal="left" vertical="top" wrapText="1"/>
    </xf>
    <xf numFmtId="0" fontId="58" fillId="9" borderId="3" xfId="0" applyFont="1" applyFill="1" applyBorder="1" applyAlignment="1">
      <alignment horizontal="left" vertical="top" wrapText="1"/>
    </xf>
    <xf numFmtId="0" fontId="12" fillId="0" borderId="11" xfId="0" applyFont="1" applyBorder="1" applyAlignment="1" applyProtection="1">
      <alignment horizontal="left" vertical="top" wrapText="1" readingOrder="1"/>
      <protection locked="0"/>
    </xf>
    <xf numFmtId="0" fontId="12" fillId="0" borderId="15" xfId="0" applyFont="1" applyBorder="1" applyAlignment="1">
      <alignment horizontal="left" vertical="top" wrapText="1"/>
    </xf>
    <xf numFmtId="0" fontId="58" fillId="4" borderId="2" xfId="0" applyFont="1" applyFill="1" applyBorder="1" applyAlignment="1" applyProtection="1">
      <alignment horizontal="left" vertical="top"/>
      <protection locked="0"/>
    </xf>
    <xf numFmtId="0" fontId="12" fillId="4" borderId="3" xfId="0" applyFont="1" applyFill="1" applyBorder="1" applyAlignment="1">
      <alignment horizontal="left" vertical="top" wrapText="1"/>
    </xf>
    <xf numFmtId="0" fontId="58" fillId="5" borderId="17" xfId="0" applyFont="1" applyFill="1" applyBorder="1" applyAlignment="1">
      <alignment horizontal="left" vertical="top" wrapText="1"/>
    </xf>
    <xf numFmtId="0" fontId="38" fillId="5" borderId="18" xfId="0" applyFont="1" applyFill="1" applyBorder="1" applyAlignment="1">
      <alignment horizontal="left" vertical="top" wrapText="1" readingOrder="1"/>
    </xf>
    <xf numFmtId="0" fontId="58" fillId="13" borderId="2" xfId="0" applyFont="1" applyFill="1" applyBorder="1" applyAlignment="1">
      <alignment horizontal="left" vertical="top" wrapText="1"/>
    </xf>
    <xf numFmtId="0" fontId="15" fillId="13" borderId="3" xfId="0" applyFont="1" applyFill="1" applyBorder="1" applyAlignment="1">
      <alignment horizontal="left" vertical="top" wrapText="1"/>
    </xf>
    <xf numFmtId="0" fontId="58" fillId="12" borderId="17" xfId="0" applyFont="1" applyFill="1" applyBorder="1" applyAlignment="1">
      <alignment horizontal="left" vertical="top" wrapText="1"/>
    </xf>
    <xf numFmtId="0" fontId="34" fillId="12" borderId="18" xfId="0" applyFont="1" applyFill="1" applyBorder="1" applyAlignment="1">
      <alignment horizontal="left" vertical="top" wrapText="1" readingOrder="1"/>
    </xf>
    <xf numFmtId="0" fontId="12" fillId="0" borderId="11" xfId="0" applyFont="1" applyBorder="1" applyAlignment="1">
      <alignment horizontal="left" vertical="top" wrapText="1"/>
    </xf>
    <xf numFmtId="0" fontId="15" fillId="13" borderId="4" xfId="0" applyFont="1" applyFill="1" applyBorder="1" applyAlignment="1">
      <alignment horizontal="left" vertical="top" wrapText="1"/>
    </xf>
    <xf numFmtId="0" fontId="58" fillId="12" borderId="18" xfId="0" applyFont="1" applyFill="1" applyBorder="1" applyAlignment="1">
      <alignment horizontal="left" vertical="top" wrapText="1" readingOrder="1"/>
    </xf>
    <xf numFmtId="0" fontId="12" fillId="13" borderId="3" xfId="0" applyFont="1" applyFill="1" applyBorder="1" applyAlignment="1">
      <alignment horizontal="left" vertical="top" wrapText="1"/>
    </xf>
    <xf numFmtId="0" fontId="55" fillId="12" borderId="18" xfId="0" applyFont="1" applyFill="1" applyBorder="1" applyAlignment="1">
      <alignment horizontal="left" vertical="top" wrapText="1" readingOrder="1"/>
    </xf>
    <xf numFmtId="0" fontId="12" fillId="13" borderId="2" xfId="0" applyFont="1" applyFill="1" applyBorder="1" applyAlignment="1">
      <alignment horizontal="left" vertical="top" wrapText="1"/>
    </xf>
    <xf numFmtId="0" fontId="32" fillId="12" borderId="18" xfId="0" applyFont="1" applyFill="1" applyBorder="1" applyAlignment="1">
      <alignment horizontal="left" vertical="top" wrapText="1" readingOrder="1"/>
    </xf>
    <xf numFmtId="0" fontId="12" fillId="2" borderId="11" xfId="0" applyFont="1" applyFill="1" applyBorder="1" applyAlignment="1">
      <alignment horizontal="left" vertical="top" wrapText="1"/>
    </xf>
    <xf numFmtId="0" fontId="12" fillId="13" borderId="4" xfId="0" applyFont="1" applyFill="1" applyBorder="1" applyAlignment="1">
      <alignment horizontal="left" vertical="top" wrapText="1"/>
    </xf>
    <xf numFmtId="0" fontId="58" fillId="13" borderId="2" xfId="0" applyFont="1" applyFill="1" applyBorder="1" applyAlignment="1" applyProtection="1">
      <alignment horizontal="left" vertical="top"/>
      <protection locked="0"/>
    </xf>
    <xf numFmtId="0" fontId="68" fillId="13" borderId="2" xfId="0" applyFont="1" applyFill="1" applyBorder="1" applyAlignment="1" applyProtection="1">
      <alignment horizontal="left" vertical="top"/>
      <protection locked="0"/>
    </xf>
    <xf numFmtId="0" fontId="58" fillId="12" borderId="17" xfId="0" applyFont="1" applyFill="1" applyBorder="1" applyAlignment="1" applyProtection="1">
      <alignment horizontal="left" vertical="top" wrapText="1"/>
      <protection locked="0"/>
    </xf>
    <xf numFmtId="0" fontId="56" fillId="12" borderId="18" xfId="0" applyFont="1" applyFill="1" applyBorder="1" applyAlignment="1" applyProtection="1">
      <alignment horizontal="left" vertical="top" wrapText="1" readingOrder="1"/>
      <protection locked="0"/>
    </xf>
    <xf numFmtId="0" fontId="15" fillId="0" borderId="15" xfId="0" applyFont="1" applyBorder="1" applyAlignment="1">
      <alignment horizontal="left" vertical="top" wrapText="1"/>
    </xf>
    <xf numFmtId="0" fontId="64" fillId="14" borderId="19" xfId="0" applyFont="1" applyFill="1" applyBorder="1" applyAlignment="1">
      <alignment horizontal="left" vertical="top" wrapText="1"/>
    </xf>
    <xf numFmtId="0" fontId="64" fillId="14" borderId="12" xfId="0" applyFont="1" applyFill="1" applyBorder="1" applyAlignment="1">
      <alignment horizontal="left" vertical="top" wrapText="1"/>
    </xf>
    <xf numFmtId="0" fontId="58" fillId="11" borderId="16" xfId="0" applyFont="1" applyFill="1" applyBorder="1" applyAlignment="1">
      <alignment horizontal="left" vertical="top"/>
    </xf>
    <xf numFmtId="0" fontId="12" fillId="11" borderId="17" xfId="0" applyFont="1" applyFill="1" applyBorder="1" applyAlignment="1">
      <alignment horizontal="left" vertical="top" wrapText="1"/>
    </xf>
    <xf numFmtId="0" fontId="65" fillId="11" borderId="18" xfId="0" applyFont="1" applyFill="1" applyBorder="1" applyAlignment="1">
      <alignment horizontal="left" vertical="top"/>
    </xf>
    <xf numFmtId="0" fontId="58" fillId="12" borderId="21" xfId="0" applyFont="1" applyFill="1" applyBorder="1" applyAlignment="1" applyProtection="1">
      <alignment horizontal="left" vertical="top" wrapText="1"/>
      <protection locked="0"/>
    </xf>
    <xf numFmtId="0" fontId="65" fillId="12" borderId="22" xfId="0" applyFont="1" applyFill="1" applyBorder="1" applyAlignment="1">
      <alignment horizontal="left" vertical="top"/>
    </xf>
    <xf numFmtId="0" fontId="12" fillId="4" borderId="4" xfId="0" applyFont="1" applyFill="1" applyBorder="1" applyAlignment="1">
      <alignment horizontal="left" vertical="top" wrapText="1"/>
    </xf>
    <xf numFmtId="0" fontId="58" fillId="6" borderId="16" xfId="0" applyFont="1" applyFill="1" applyBorder="1" applyAlignment="1">
      <alignment horizontal="left" vertical="top"/>
    </xf>
    <xf numFmtId="0" fontId="12" fillId="6" borderId="17" xfId="0" applyFont="1" applyFill="1" applyBorder="1" applyAlignment="1">
      <alignment horizontal="left" vertical="top" wrapText="1"/>
    </xf>
    <xf numFmtId="0" fontId="59" fillId="6" borderId="18" xfId="0" applyFont="1" applyFill="1" applyBorder="1" applyAlignment="1">
      <alignment horizontal="left" vertical="top" wrapText="1" readingOrder="1"/>
    </xf>
    <xf numFmtId="0" fontId="59" fillId="5" borderId="22" xfId="0" applyFont="1" applyFill="1" applyBorder="1" applyAlignment="1">
      <alignment horizontal="left" vertical="top" wrapText="1" readingOrder="1"/>
    </xf>
    <xf numFmtId="0" fontId="58" fillId="4" borderId="2" xfId="0" applyFont="1" applyFill="1" applyBorder="1" applyAlignment="1">
      <alignment horizontal="left" vertical="top" wrapText="1"/>
    </xf>
    <xf numFmtId="0" fontId="60" fillId="5" borderId="18" xfId="0" applyFont="1" applyFill="1" applyBorder="1" applyAlignment="1">
      <alignment horizontal="left" vertical="top" wrapText="1" readingOrder="1"/>
    </xf>
    <xf numFmtId="0" fontId="15" fillId="4" borderId="3" xfId="0" applyFont="1" applyFill="1" applyBorder="1" applyAlignment="1">
      <alignment horizontal="left" vertical="top" wrapText="1"/>
    </xf>
    <xf numFmtId="0" fontId="61" fillId="5" borderId="18" xfId="0" applyFont="1" applyFill="1" applyBorder="1" applyAlignment="1">
      <alignment horizontal="left" vertical="top" wrapText="1" readingOrder="1"/>
    </xf>
    <xf numFmtId="0" fontId="58" fillId="8" borderId="2" xfId="0" applyFont="1" applyFill="1" applyBorder="1" applyAlignment="1" applyProtection="1">
      <alignment horizontal="left" vertical="top"/>
      <protection locked="0"/>
    </xf>
    <xf numFmtId="0" fontId="58" fillId="7" borderId="16" xfId="0" applyFont="1" applyFill="1" applyBorder="1" applyAlignment="1">
      <alignment horizontal="left" vertical="top"/>
    </xf>
    <xf numFmtId="0" fontId="12" fillId="7" borderId="17" xfId="0" applyFont="1" applyFill="1" applyBorder="1" applyAlignment="1">
      <alignment horizontal="left" vertical="top" wrapText="1"/>
    </xf>
    <xf numFmtId="0" fontId="62" fillId="7" borderId="18" xfId="0" applyFont="1" applyFill="1" applyBorder="1" applyAlignment="1">
      <alignment horizontal="left" vertical="top" wrapText="1" readingOrder="1"/>
    </xf>
    <xf numFmtId="0" fontId="62" fillId="9" borderId="20" xfId="0" applyFont="1" applyFill="1" applyBorder="1" applyAlignment="1">
      <alignment horizontal="left" vertical="top" wrapText="1" readingOrder="1"/>
    </xf>
    <xf numFmtId="0" fontId="12" fillId="8" borderId="12" xfId="0" applyFont="1" applyFill="1" applyBorder="1" applyAlignment="1">
      <alignment horizontal="left" vertical="top" wrapText="1"/>
    </xf>
    <xf numFmtId="0" fontId="58" fillId="9" borderId="17" xfId="0" applyFont="1" applyFill="1" applyBorder="1" applyAlignment="1">
      <alignment horizontal="left" vertical="top" wrapText="1"/>
    </xf>
    <xf numFmtId="0" fontId="58" fillId="9" borderId="18" xfId="0" applyFont="1" applyFill="1" applyBorder="1" applyAlignment="1">
      <alignment horizontal="left" vertical="top" wrapText="1" readingOrder="1"/>
    </xf>
    <xf numFmtId="0" fontId="58" fillId="8" borderId="2" xfId="0" applyFont="1" applyFill="1" applyBorder="1" applyAlignment="1">
      <alignment horizontal="left" vertical="top" wrapText="1"/>
    </xf>
    <xf numFmtId="0" fontId="15" fillId="8" borderId="3" xfId="0" applyFont="1" applyFill="1" applyBorder="1" applyAlignment="1">
      <alignment horizontal="left" vertical="top" wrapText="1"/>
    </xf>
    <xf numFmtId="0" fontId="63" fillId="9" borderId="18" xfId="0" applyFont="1" applyFill="1" applyBorder="1" applyAlignment="1">
      <alignment horizontal="left" vertical="top" wrapText="1" readingOrder="1"/>
    </xf>
    <xf numFmtId="0" fontId="15" fillId="0" borderId="11" xfId="0" applyFont="1" applyBorder="1" applyAlignment="1">
      <alignment horizontal="left" vertical="top" wrapText="1"/>
    </xf>
    <xf numFmtId="0" fontId="12" fillId="10" borderId="27" xfId="0" applyFont="1" applyFill="1" applyBorder="1" applyAlignment="1">
      <alignment horizontal="left" vertical="top"/>
    </xf>
    <xf numFmtId="0" fontId="12" fillId="10" borderId="28" xfId="0" applyFont="1" applyFill="1" applyBorder="1" applyAlignment="1">
      <alignment horizontal="left" vertical="top" wrapText="1"/>
    </xf>
    <xf numFmtId="0" fontId="12" fillId="10" borderId="22" xfId="0" applyFont="1" applyFill="1" applyBorder="1" applyAlignment="1">
      <alignment horizontal="left" vertical="top" wrapText="1" readingOrder="1"/>
    </xf>
    <xf numFmtId="0" fontId="12" fillId="0" borderId="19" xfId="0" applyFont="1" applyBorder="1" applyAlignment="1" applyProtection="1">
      <alignment horizontal="left" vertical="top"/>
      <protection locked="0"/>
    </xf>
    <xf numFmtId="0" fontId="12" fillId="0" borderId="12" xfId="0" applyFont="1" applyBorder="1" applyAlignment="1">
      <alignment horizontal="left" vertical="top" wrapText="1"/>
    </xf>
    <xf numFmtId="0" fontId="12" fillId="0" borderId="20" xfId="0" applyFont="1" applyBorder="1" applyAlignment="1" applyProtection="1">
      <alignment horizontal="left" vertical="top" wrapText="1" readingOrder="1"/>
      <protection locked="0"/>
    </xf>
    <xf numFmtId="0" fontId="75" fillId="0" borderId="0" xfId="0" applyFont="1"/>
    <xf numFmtId="0" fontId="12" fillId="8" borderId="2" xfId="0" applyFont="1" applyFill="1" applyBorder="1" applyAlignment="1">
      <alignment horizontal="left" vertical="top" wrapText="1"/>
    </xf>
    <xf numFmtId="0" fontId="57" fillId="0" borderId="3" xfId="0" applyFont="1" applyBorder="1" applyAlignment="1">
      <alignment horizontal="left" vertical="top" wrapText="1" readingOrder="1"/>
    </xf>
    <xf numFmtId="0" fontId="12" fillId="0" borderId="3" xfId="0" applyFont="1" applyBorder="1" applyAlignment="1">
      <alignment horizontal="left" vertical="top" wrapText="1" readingOrder="1"/>
    </xf>
    <xf numFmtId="0" fontId="17" fillId="0" borderId="0" xfId="0" applyFont="1" applyAlignment="1">
      <alignment horizontal="left" vertical="center" wrapText="1"/>
    </xf>
    <xf numFmtId="0" fontId="48" fillId="0" borderId="0" xfId="0" applyFont="1" applyAlignment="1">
      <alignment horizontal="center" vertical="top" wrapText="1"/>
    </xf>
    <xf numFmtId="0" fontId="27" fillId="0" borderId="0" xfId="2" applyFont="1" applyAlignment="1">
      <alignment horizontal="center" vertical="top"/>
    </xf>
    <xf numFmtId="0" fontId="27" fillId="0" borderId="0" xfId="2" applyFont="1" applyAlignment="1">
      <alignment horizontal="center"/>
    </xf>
    <xf numFmtId="0" fontId="45" fillId="0" borderId="0" xfId="2" applyFont="1" applyAlignment="1">
      <alignment horizontal="center" vertical="top"/>
    </xf>
    <xf numFmtId="0" fontId="48" fillId="0" borderId="0" xfId="0" applyFont="1" applyAlignment="1">
      <alignment vertical="top"/>
    </xf>
    <xf numFmtId="0" fontId="4" fillId="0" borderId="0" xfId="0" applyFont="1" applyAlignment="1">
      <alignment horizontal="left" vertical="center"/>
    </xf>
    <xf numFmtId="0" fontId="0" fillId="0" borderId="0" xfId="0" applyAlignment="1">
      <alignment horizontal="left" vertical="center"/>
    </xf>
    <xf numFmtId="0" fontId="4" fillId="0" borderId="38" xfId="0" applyFont="1" applyBorder="1"/>
    <xf numFmtId="0" fontId="4" fillId="0" borderId="40" xfId="0" applyFont="1" applyBorder="1"/>
    <xf numFmtId="0" fontId="4" fillId="0" borderId="42" xfId="0" applyFont="1" applyBorder="1"/>
    <xf numFmtId="0" fontId="82" fillId="13" borderId="0" xfId="2" applyFont="1" applyFill="1"/>
    <xf numFmtId="0" fontId="85" fillId="0" borderId="0" xfId="2" applyFont="1" applyAlignment="1">
      <alignment vertical="top"/>
    </xf>
    <xf numFmtId="0" fontId="49" fillId="0" borderId="0" xfId="2" applyFont="1" applyAlignment="1">
      <alignment vertical="top"/>
    </xf>
    <xf numFmtId="0" fontId="86" fillId="0" borderId="0" xfId="2" applyFont="1"/>
    <xf numFmtId="0" fontId="85" fillId="0" borderId="0" xfId="2" applyFont="1"/>
    <xf numFmtId="0" fontId="27" fillId="0" borderId="44" xfId="2" applyFont="1" applyBorder="1" applyAlignment="1">
      <alignment horizontal="center" vertical="center" wrapText="1"/>
    </xf>
    <xf numFmtId="0" fontId="27" fillId="0" borderId="37" xfId="2" applyFont="1" applyBorder="1" applyAlignment="1">
      <alignment horizontal="center" vertical="center" wrapText="1"/>
    </xf>
    <xf numFmtId="0" fontId="20" fillId="10" borderId="0" xfId="0" applyFont="1" applyFill="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20" fillId="10" borderId="4" xfId="0" applyFont="1" applyFill="1" applyBorder="1" applyAlignment="1">
      <alignment horizontal="center" vertical="center" wrapText="1"/>
    </xf>
    <xf numFmtId="0" fontId="13" fillId="0" borderId="7" xfId="0" applyFont="1" applyBorder="1" applyAlignment="1" applyProtection="1">
      <alignment horizontal="center" vertical="center"/>
      <protection locked="0"/>
    </xf>
    <xf numFmtId="0" fontId="22" fillId="3" borderId="7" xfId="0" applyFont="1" applyFill="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12" fillId="0" borderId="0" xfId="0" applyFont="1" applyAlignment="1">
      <alignment horizontal="center" vertical="center"/>
    </xf>
    <xf numFmtId="0" fontId="4" fillId="15" borderId="41" xfId="0" applyFont="1" applyFill="1" applyBorder="1" applyAlignment="1">
      <alignment horizontal="center"/>
    </xf>
    <xf numFmtId="0" fontId="4" fillId="15" borderId="43" xfId="0" applyFont="1" applyFill="1" applyBorder="1" applyAlignment="1">
      <alignment horizontal="center"/>
    </xf>
    <xf numFmtId="0" fontId="0" fillId="0" borderId="25" xfId="0" applyBorder="1"/>
    <xf numFmtId="0" fontId="0" fillId="0" borderId="39" xfId="0" applyBorder="1"/>
    <xf numFmtId="0" fontId="0" fillId="0" borderId="40" xfId="0" applyBorder="1"/>
    <xf numFmtId="0" fontId="45" fillId="0" borderId="41" xfId="2" applyFont="1" applyBorder="1" applyAlignment="1">
      <alignment vertical="top"/>
    </xf>
    <xf numFmtId="0" fontId="0" fillId="0" borderId="41" xfId="0" applyBorder="1"/>
    <xf numFmtId="0" fontId="45" fillId="0" borderId="40" xfId="2" applyFont="1" applyBorder="1" applyAlignment="1">
      <alignment vertical="top"/>
    </xf>
    <xf numFmtId="0" fontId="0" fillId="0" borderId="42" xfId="0" applyBorder="1"/>
    <xf numFmtId="0" fontId="0" fillId="0" borderId="33" xfId="0" applyBorder="1"/>
    <xf numFmtId="0" fontId="45" fillId="0" borderId="43" xfId="2" applyFont="1" applyBorder="1" applyAlignment="1">
      <alignment vertical="top"/>
    </xf>
    <xf numFmtId="0" fontId="88" fillId="0" borderId="0" xfId="2" applyFont="1" applyAlignment="1">
      <alignment horizontal="center" vertical="top"/>
    </xf>
    <xf numFmtId="0" fontId="49" fillId="0" borderId="0" xfId="2" applyFont="1" applyAlignment="1">
      <alignment vertical="center"/>
    </xf>
    <xf numFmtId="9" fontId="0" fillId="0" borderId="25" xfId="0" applyNumberFormat="1" applyBorder="1" applyAlignment="1">
      <alignment horizontal="center"/>
    </xf>
    <xf numFmtId="0" fontId="4" fillId="0" borderId="25" xfId="0" applyFont="1" applyBorder="1" applyAlignment="1">
      <alignment horizontal="center"/>
    </xf>
    <xf numFmtId="0" fontId="4" fillId="0" borderId="25" xfId="0" applyFont="1" applyBorder="1" applyAlignment="1">
      <alignment horizontal="center" vertical="center"/>
    </xf>
    <xf numFmtId="9" fontId="0" fillId="0" borderId="0" xfId="0" applyNumberFormat="1" applyAlignment="1">
      <alignment horizontal="center"/>
    </xf>
    <xf numFmtId="0" fontId="4" fillId="0" borderId="0" xfId="0" applyFont="1" applyAlignment="1">
      <alignment horizontal="center"/>
    </xf>
    <xf numFmtId="0" fontId="80" fillId="0" borderId="0" xfId="0" applyFont="1" applyAlignment="1">
      <alignment vertical="center"/>
    </xf>
    <xf numFmtId="0" fontId="80" fillId="0" borderId="41" xfId="0" applyFont="1" applyBorder="1"/>
    <xf numFmtId="3" fontId="0" fillId="0" borderId="0" xfId="0" applyNumberFormat="1" applyAlignment="1">
      <alignment horizontal="center"/>
    </xf>
    <xf numFmtId="3" fontId="80" fillId="0" borderId="0" xfId="0" applyNumberFormat="1" applyFont="1" applyAlignment="1">
      <alignment horizontal="center"/>
    </xf>
    <xf numFmtId="0" fontId="0" fillId="0" borderId="43" xfId="0" applyBorder="1"/>
    <xf numFmtId="0" fontId="0" fillId="0" borderId="38" xfId="0" applyBorder="1"/>
    <xf numFmtId="0" fontId="0" fillId="0" borderId="25" xfId="0" applyBorder="1" applyAlignment="1">
      <alignment horizontal="center"/>
    </xf>
    <xf numFmtId="0" fontId="0" fillId="0" borderId="0" xfId="0" applyAlignment="1">
      <alignment horizontal="center"/>
    </xf>
    <xf numFmtId="0" fontId="80" fillId="0" borderId="0" xfId="0" applyFont="1" applyAlignment="1">
      <alignment horizontal="center"/>
    </xf>
    <xf numFmtId="3" fontId="80" fillId="0" borderId="41" xfId="0" applyNumberFormat="1" applyFont="1" applyBorder="1" applyAlignment="1">
      <alignment horizontal="center"/>
    </xf>
    <xf numFmtId="9" fontId="80" fillId="0" borderId="0" xfId="0" applyNumberFormat="1" applyFont="1" applyAlignment="1">
      <alignment horizontal="center"/>
    </xf>
    <xf numFmtId="9" fontId="80" fillId="0" borderId="41" xfId="0" applyNumberFormat="1" applyFont="1" applyBorder="1" applyAlignment="1">
      <alignment horizontal="center"/>
    </xf>
    <xf numFmtId="3" fontId="0" fillId="0" borderId="33" xfId="0" applyNumberFormat="1" applyBorder="1" applyAlignment="1">
      <alignment horizontal="center"/>
    </xf>
    <xf numFmtId="9" fontId="0" fillId="0" borderId="33" xfId="0" applyNumberFormat="1" applyBorder="1" applyAlignment="1">
      <alignment horizontal="center"/>
    </xf>
    <xf numFmtId="0" fontId="4" fillId="0" borderId="25" xfId="0" applyFont="1" applyBorder="1"/>
    <xf numFmtId="0" fontId="80" fillId="0" borderId="41" xfId="0" applyFont="1" applyBorder="1" applyAlignment="1">
      <alignment horizontal="center"/>
    </xf>
    <xf numFmtId="0" fontId="4" fillId="0" borderId="33" xfId="0" applyFont="1" applyBorder="1" applyAlignment="1">
      <alignment horizontal="center"/>
    </xf>
    <xf numFmtId="0" fontId="81" fillId="0" borderId="38" xfId="0" applyFont="1" applyBorder="1"/>
    <xf numFmtId="0" fontId="80" fillId="0" borderId="40" xfId="0" applyFont="1" applyBorder="1"/>
    <xf numFmtId="0" fontId="80" fillId="0" borderId="40" xfId="0" applyFont="1" applyBorder="1" applyAlignment="1">
      <alignment horizontal="center"/>
    </xf>
    <xf numFmtId="0" fontId="80" fillId="0" borderId="0" xfId="0" applyFont="1"/>
    <xf numFmtId="9" fontId="80" fillId="0" borderId="40" xfId="0" applyNumberFormat="1" applyFont="1" applyBorder="1" applyAlignment="1">
      <alignment horizontal="center"/>
    </xf>
    <xf numFmtId="0" fontId="80" fillId="0" borderId="40" xfId="0" applyFont="1" applyBorder="1" applyAlignment="1">
      <alignment vertical="center"/>
    </xf>
    <xf numFmtId="3" fontId="80" fillId="0" borderId="40" xfId="0" applyNumberFormat="1" applyFont="1" applyBorder="1" applyAlignment="1">
      <alignment horizontal="center"/>
    </xf>
    <xf numFmtId="0" fontId="4" fillId="0" borderId="44" xfId="0" applyFont="1" applyBorder="1"/>
    <xf numFmtId="0" fontId="4" fillId="0" borderId="46" xfId="0" applyFont="1" applyBorder="1"/>
    <xf numFmtId="0" fontId="0" fillId="0" borderId="46" xfId="0" applyBorder="1"/>
    <xf numFmtId="0" fontId="0" fillId="0" borderId="47" xfId="0" applyBorder="1"/>
    <xf numFmtId="0" fontId="4" fillId="0" borderId="47" xfId="0" applyFont="1" applyBorder="1"/>
    <xf numFmtId="0" fontId="0" fillId="0" borderId="44" xfId="0" applyBorder="1"/>
    <xf numFmtId="0" fontId="20" fillId="10" borderId="2" xfId="0" applyFont="1" applyFill="1" applyBorder="1" applyAlignment="1">
      <alignment horizontal="left" vertical="top" wrapText="1"/>
    </xf>
    <xf numFmtId="0" fontId="14" fillId="11" borderId="5" xfId="0" applyFont="1" applyFill="1" applyBorder="1" applyAlignment="1">
      <alignment horizontal="left" vertical="top"/>
    </xf>
    <xf numFmtId="0" fontId="8" fillId="11" borderId="6" xfId="0" applyFont="1" applyFill="1" applyBorder="1" applyAlignment="1">
      <alignment horizontal="left" vertical="top" wrapText="1"/>
    </xf>
    <xf numFmtId="0" fontId="9" fillId="13" borderId="6" xfId="0" applyFont="1" applyFill="1" applyBorder="1" applyAlignment="1">
      <alignment horizontal="left" vertical="top" wrapText="1"/>
    </xf>
    <xf numFmtId="0" fontId="8" fillId="13" borderId="6" xfId="0" applyFont="1" applyFill="1" applyBorder="1" applyAlignment="1">
      <alignment horizontal="left" vertical="top" wrapText="1"/>
    </xf>
    <xf numFmtId="0" fontId="6" fillId="0" borderId="7" xfId="0" applyFont="1" applyBorder="1" applyAlignment="1">
      <alignment horizontal="left" vertical="top" wrapText="1"/>
    </xf>
    <xf numFmtId="0" fontId="6" fillId="0" borderId="15" xfId="0" applyFont="1" applyBorder="1" applyAlignment="1">
      <alignment horizontal="left" vertical="top" wrapText="1"/>
    </xf>
    <xf numFmtId="0" fontId="8" fillId="0" borderId="7" xfId="0" applyFont="1" applyBorder="1" applyAlignment="1">
      <alignment horizontal="left" vertical="top" wrapText="1"/>
    </xf>
    <xf numFmtId="0" fontId="8" fillId="0" borderId="6" xfId="0" applyFont="1" applyBorder="1" applyAlignment="1">
      <alignment horizontal="left" vertical="top" wrapText="1"/>
    </xf>
    <xf numFmtId="0" fontId="8" fillId="0" borderId="15" xfId="0" applyFont="1" applyBorder="1" applyAlignment="1">
      <alignment horizontal="left" vertical="top" wrapText="1"/>
    </xf>
    <xf numFmtId="0" fontId="8" fillId="3" borderId="7" xfId="0" applyFont="1" applyFill="1" applyBorder="1" applyAlignment="1">
      <alignment horizontal="left" vertical="top" wrapText="1"/>
    </xf>
    <xf numFmtId="0" fontId="8" fillId="0" borderId="11" xfId="0" applyFont="1" applyBorder="1" applyAlignment="1">
      <alignment horizontal="left" vertical="top" wrapText="1"/>
    </xf>
    <xf numFmtId="0" fontId="8" fillId="2" borderId="11" xfId="0" applyFont="1" applyFill="1" applyBorder="1" applyAlignment="1">
      <alignment horizontal="left" vertical="top" wrapText="1"/>
    </xf>
    <xf numFmtId="0" fontId="8" fillId="2" borderId="6" xfId="0" applyFont="1" applyFill="1" applyBorder="1" applyAlignment="1">
      <alignment horizontal="left" vertical="top" wrapText="1"/>
    </xf>
    <xf numFmtId="0" fontId="6" fillId="0" borderId="6" xfId="0" applyFont="1" applyBorder="1" applyAlignment="1">
      <alignment horizontal="left" vertical="top" wrapText="1"/>
    </xf>
    <xf numFmtId="0" fontId="9" fillId="12" borderId="6" xfId="0" applyFont="1" applyFill="1" applyBorder="1" applyAlignment="1">
      <alignment horizontal="left" vertical="top" wrapText="1"/>
    </xf>
    <xf numFmtId="0" fontId="14" fillId="6" borderId="5" xfId="0" applyFont="1" applyFill="1" applyBorder="1" applyAlignment="1">
      <alignment horizontal="left" vertical="top"/>
    </xf>
    <xf numFmtId="0" fontId="8" fillId="6" borderId="6" xfId="0" applyFont="1" applyFill="1" applyBorder="1" applyAlignment="1">
      <alignment horizontal="left" vertical="top" wrapText="1"/>
    </xf>
    <xf numFmtId="0" fontId="9" fillId="4" borderId="6" xfId="0" applyFont="1" applyFill="1" applyBorder="1" applyAlignment="1">
      <alignment horizontal="left" vertical="top" wrapText="1"/>
    </xf>
    <xf numFmtId="0" fontId="14" fillId="7" borderId="5" xfId="0" applyFont="1" applyFill="1" applyBorder="1" applyAlignment="1">
      <alignment horizontal="left" vertical="top"/>
    </xf>
    <xf numFmtId="0" fontId="8" fillId="7" borderId="6" xfId="0" applyFont="1" applyFill="1" applyBorder="1" applyAlignment="1">
      <alignment horizontal="left" vertical="top" wrapText="1"/>
    </xf>
    <xf numFmtId="0" fontId="9" fillId="8" borderId="6" xfId="0" applyFont="1" applyFill="1" applyBorder="1" applyAlignment="1">
      <alignment horizontal="left" vertical="top" wrapText="1"/>
    </xf>
    <xf numFmtId="0" fontId="8" fillId="0" borderId="0" xfId="0" applyFont="1" applyAlignment="1">
      <alignment horizontal="left" vertical="top" wrapText="1"/>
    </xf>
    <xf numFmtId="0" fontId="9" fillId="0" borderId="6" xfId="0" applyFont="1" applyBorder="1" applyAlignment="1">
      <alignment horizontal="left" vertical="top" wrapText="1"/>
    </xf>
    <xf numFmtId="0" fontId="5" fillId="0" borderId="6" xfId="0" applyFont="1" applyBorder="1" applyAlignment="1">
      <alignment horizontal="left" vertical="top" wrapText="1"/>
    </xf>
    <xf numFmtId="0" fontId="9" fillId="9" borderId="6" xfId="0" applyFont="1" applyFill="1" applyBorder="1" applyAlignment="1">
      <alignment horizontal="left" vertical="top" wrapText="1"/>
    </xf>
    <xf numFmtId="0" fontId="6" fillId="0" borderId="11" xfId="0" applyFont="1" applyBorder="1" applyAlignment="1">
      <alignment horizontal="left" vertical="top" wrapText="1"/>
    </xf>
    <xf numFmtId="0" fontId="28" fillId="11" borderId="7" xfId="0" applyFont="1" applyFill="1" applyBorder="1" applyAlignment="1">
      <alignment horizontal="center" vertical="center"/>
    </xf>
    <xf numFmtId="0" fontId="31" fillId="13" borderId="7" xfId="0" applyFont="1" applyFill="1" applyBorder="1" applyAlignment="1">
      <alignment horizontal="center" vertical="center"/>
    </xf>
    <xf numFmtId="0" fontId="30" fillId="13" borderId="7" xfId="0" applyFont="1" applyFill="1" applyBorder="1" applyAlignment="1">
      <alignment horizontal="center" vertical="center" wrapText="1"/>
    </xf>
    <xf numFmtId="0" fontId="30" fillId="13" borderId="7" xfId="0" applyFont="1" applyFill="1" applyBorder="1" applyAlignment="1">
      <alignment horizontal="center" vertical="center"/>
    </xf>
    <xf numFmtId="0" fontId="29" fillId="13" borderId="7" xfId="0" applyFont="1" applyFill="1" applyBorder="1" applyAlignment="1">
      <alignment horizontal="center" vertical="center"/>
    </xf>
    <xf numFmtId="0" fontId="33" fillId="13" borderId="7" xfId="0" applyFont="1" applyFill="1" applyBorder="1" applyAlignment="1">
      <alignment horizontal="center" vertical="center"/>
    </xf>
    <xf numFmtId="0" fontId="29" fillId="13" borderId="7" xfId="0" applyFont="1" applyFill="1" applyBorder="1" applyAlignment="1">
      <alignment horizontal="center" vertical="center" wrapText="1"/>
    </xf>
    <xf numFmtId="0" fontId="33" fillId="13" borderId="7" xfId="0" applyFont="1" applyFill="1" applyBorder="1" applyAlignment="1">
      <alignment horizontal="center" vertical="center" wrapText="1"/>
    </xf>
    <xf numFmtId="0" fontId="29" fillId="12" borderId="7" xfId="0" applyFont="1" applyFill="1" applyBorder="1" applyAlignment="1">
      <alignment horizontal="center" vertical="center" wrapText="1"/>
    </xf>
    <xf numFmtId="0" fontId="35" fillId="6" borderId="7" xfId="0" applyFont="1" applyFill="1" applyBorder="1" applyAlignment="1">
      <alignment horizontal="center" vertical="center"/>
    </xf>
    <xf numFmtId="0" fontId="36" fillId="4" borderId="7" xfId="0" applyFont="1" applyFill="1" applyBorder="1" applyAlignment="1">
      <alignment horizontal="center" vertical="center"/>
    </xf>
    <xf numFmtId="0" fontId="37" fillId="4" borderId="7"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41" fillId="7" borderId="7" xfId="0" applyFont="1" applyFill="1" applyBorder="1" applyAlignment="1">
      <alignment horizontal="center" vertical="center"/>
    </xf>
    <xf numFmtId="0" fontId="40" fillId="8" borderId="7" xfId="0" applyFont="1" applyFill="1" applyBorder="1" applyAlignment="1">
      <alignment horizontal="center" vertical="center"/>
    </xf>
    <xf numFmtId="0" fontId="42" fillId="8" borderId="7" xfId="0" applyFont="1" applyFill="1" applyBorder="1" applyAlignment="1">
      <alignment horizontal="center" vertical="center" wrapText="1"/>
    </xf>
    <xf numFmtId="0" fontId="42" fillId="9" borderId="7" xfId="0" applyFont="1" applyFill="1" applyBorder="1" applyAlignment="1">
      <alignment horizontal="center" vertical="center" wrapText="1"/>
    </xf>
    <xf numFmtId="0" fontId="0" fillId="0" borderId="0" xfId="0" applyProtection="1">
      <protection locked="0"/>
    </xf>
    <xf numFmtId="0" fontId="4" fillId="0" borderId="0" xfId="0" quotePrefix="1" applyFont="1"/>
    <xf numFmtId="0" fontId="8" fillId="12" borderId="6" xfId="0" applyFont="1" applyFill="1" applyBorder="1" applyAlignment="1">
      <alignment horizontal="left" vertical="top" wrapText="1"/>
    </xf>
    <xf numFmtId="0" fontId="27" fillId="13" borderId="38" xfId="2" applyFont="1" applyFill="1" applyBorder="1" applyAlignment="1">
      <alignment vertical="top"/>
    </xf>
    <xf numFmtId="0" fontId="2" fillId="13" borderId="25" xfId="2" applyFill="1" applyBorder="1" applyAlignment="1">
      <alignment vertical="top"/>
    </xf>
    <xf numFmtId="0" fontId="2" fillId="13" borderId="39" xfId="2" applyFill="1" applyBorder="1" applyAlignment="1">
      <alignment vertical="top"/>
    </xf>
    <xf numFmtId="0" fontId="27" fillId="13" borderId="40" xfId="2" applyFont="1" applyFill="1" applyBorder="1" applyAlignment="1">
      <alignment vertical="top"/>
    </xf>
    <xf numFmtId="0" fontId="2" fillId="13" borderId="41" xfId="2" applyFill="1" applyBorder="1" applyAlignment="1">
      <alignment vertical="top"/>
    </xf>
    <xf numFmtId="0" fontId="27" fillId="13" borderId="42" xfId="2" applyFont="1" applyFill="1" applyBorder="1" applyAlignment="1">
      <alignment vertical="top"/>
    </xf>
    <xf numFmtId="0" fontId="2" fillId="13" borderId="33" xfId="2" applyFill="1" applyBorder="1" applyAlignment="1">
      <alignment vertical="top"/>
    </xf>
    <xf numFmtId="0" fontId="2" fillId="13" borderId="43" xfId="2" applyFill="1" applyBorder="1" applyAlignment="1">
      <alignment vertical="top"/>
    </xf>
    <xf numFmtId="0" fontId="4" fillId="0" borderId="0" xfId="0" applyFont="1" applyAlignment="1">
      <alignment horizontal="left" vertical="top"/>
    </xf>
    <xf numFmtId="0" fontId="87" fillId="14" borderId="0" xfId="2" applyFont="1" applyFill="1" applyAlignment="1">
      <alignment vertical="center"/>
    </xf>
    <xf numFmtId="0" fontId="4" fillId="11" borderId="0" xfId="0" applyFont="1" applyFill="1" applyAlignment="1">
      <alignment horizontal="center" vertical="center"/>
    </xf>
    <xf numFmtId="0" fontId="4" fillId="13" borderId="0" xfId="0" applyFont="1" applyFill="1" applyAlignment="1">
      <alignment horizontal="center" vertical="center"/>
    </xf>
    <xf numFmtId="0" fontId="4" fillId="12" borderId="0" xfId="0" applyFont="1" applyFill="1" applyAlignment="1">
      <alignment horizontal="center" vertical="center"/>
    </xf>
    <xf numFmtId="0" fontId="4" fillId="6" borderId="0" xfId="0" applyFont="1" applyFill="1" applyAlignment="1">
      <alignment horizontal="center" vertical="center"/>
    </xf>
    <xf numFmtId="0" fontId="4" fillId="4" borderId="0" xfId="0" applyFont="1" applyFill="1" applyAlignment="1">
      <alignment horizontal="center" vertical="center"/>
    </xf>
    <xf numFmtId="0" fontId="9" fillId="4" borderId="7" xfId="0" applyFont="1" applyFill="1" applyBorder="1" applyAlignment="1">
      <alignment horizontal="center" vertical="center" wrapText="1"/>
    </xf>
    <xf numFmtId="0" fontId="8" fillId="7" borderId="7"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6" xfId="0" applyFont="1" applyFill="1" applyBorder="1" applyAlignment="1">
      <alignment horizontal="center" vertical="center"/>
    </xf>
    <xf numFmtId="0" fontId="9" fillId="8" borderId="6"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77" fillId="0" borderId="45" xfId="0" applyFont="1" applyBorder="1" applyAlignment="1">
      <alignment vertical="center"/>
    </xf>
    <xf numFmtId="0" fontId="78" fillId="0" borderId="45" xfId="0" applyFont="1" applyBorder="1" applyAlignment="1">
      <alignment vertical="center"/>
    </xf>
    <xf numFmtId="0" fontId="0" fillId="0" borderId="48" xfId="0" applyBorder="1" applyProtection="1">
      <protection locked="0"/>
    </xf>
    <xf numFmtId="0" fontId="4" fillId="0" borderId="48" xfId="0" applyFont="1" applyBorder="1" applyProtection="1">
      <protection locked="0"/>
    </xf>
    <xf numFmtId="0" fontId="8" fillId="11" borderId="6" xfId="0" applyFont="1" applyFill="1" applyBorder="1" applyAlignment="1">
      <alignment horizontal="left" vertical="top"/>
    </xf>
    <xf numFmtId="0" fontId="9" fillId="13" borderId="6" xfId="0" applyFont="1" applyFill="1" applyBorder="1" applyAlignment="1">
      <alignment horizontal="left" vertical="top"/>
    </xf>
    <xf numFmtId="0" fontId="8" fillId="13" borderId="6" xfId="0" applyFont="1" applyFill="1" applyBorder="1" applyAlignment="1">
      <alignment horizontal="left" vertical="top"/>
    </xf>
    <xf numFmtId="0" fontId="8" fillId="3" borderId="6" xfId="0" applyFont="1" applyFill="1" applyBorder="1" applyAlignment="1" applyProtection="1">
      <alignment horizontal="left" vertical="top" wrapText="1"/>
      <protection locked="0"/>
    </xf>
    <xf numFmtId="0" fontId="8" fillId="6" borderId="6" xfId="0" applyFont="1" applyFill="1" applyBorder="1" applyAlignment="1">
      <alignment horizontal="left" vertical="top"/>
    </xf>
    <xf numFmtId="0" fontId="8" fillId="4" borderId="6" xfId="0" applyFont="1" applyFill="1" applyBorder="1" applyAlignment="1">
      <alignment horizontal="left" vertical="top"/>
    </xf>
    <xf numFmtId="0" fontId="8" fillId="7" borderId="6" xfId="0" applyFont="1" applyFill="1" applyBorder="1" applyAlignment="1">
      <alignment horizontal="left" vertical="top"/>
    </xf>
    <xf numFmtId="0" fontId="8" fillId="8" borderId="6" xfId="0" applyFont="1" applyFill="1" applyBorder="1" applyAlignment="1">
      <alignment horizontal="left" vertical="top"/>
    </xf>
    <xf numFmtId="0" fontId="79" fillId="0" borderId="0" xfId="0" applyFont="1" applyAlignment="1">
      <alignment horizontal="left" vertical="center" wrapText="1"/>
    </xf>
    <xf numFmtId="0" fontId="0" fillId="0" borderId="0" xfId="0" applyAlignment="1">
      <alignment horizontal="left" vertical="center" wrapText="1"/>
    </xf>
    <xf numFmtId="0" fontId="91" fillId="0" borderId="0" xfId="2" applyFont="1" applyAlignment="1">
      <alignment vertical="top"/>
    </xf>
    <xf numFmtId="0" fontId="48" fillId="0" borderId="0" xfId="0" applyFont="1" applyAlignment="1">
      <alignment horizontal="left" vertical="top" indent="2"/>
    </xf>
    <xf numFmtId="0" fontId="8" fillId="3" borderId="44" xfId="0" applyFont="1" applyFill="1" applyBorder="1" applyAlignment="1">
      <alignment vertical="center" wrapText="1"/>
    </xf>
    <xf numFmtId="0" fontId="8" fillId="3" borderId="46" xfId="0" applyFont="1" applyFill="1" applyBorder="1" applyAlignment="1">
      <alignment vertical="center" wrapText="1"/>
    </xf>
    <xf numFmtId="0" fontId="8" fillId="3" borderId="47" xfId="0" applyFont="1" applyFill="1" applyBorder="1" applyAlignment="1">
      <alignment vertical="center" wrapText="1"/>
    </xf>
    <xf numFmtId="0" fontId="79" fillId="0" borderId="0" xfId="0" applyFont="1" applyAlignment="1">
      <alignment horizontal="left" indent="2"/>
    </xf>
    <xf numFmtId="0" fontId="79" fillId="0" borderId="0" xfId="0" applyFont="1" applyAlignment="1">
      <alignment wrapText="1"/>
    </xf>
    <xf numFmtId="0" fontId="0" fillId="17" borderId="0" xfId="0" applyFill="1"/>
    <xf numFmtId="0" fontId="0" fillId="16" borderId="0" xfId="0" applyFill="1"/>
    <xf numFmtId="0" fontId="97" fillId="3" borderId="0" xfId="0" applyFont="1" applyFill="1"/>
    <xf numFmtId="0" fontId="0" fillId="3" borderId="0" xfId="0" applyFill="1"/>
    <xf numFmtId="0" fontId="75" fillId="3" borderId="0" xfId="0" applyFont="1" applyFill="1"/>
    <xf numFmtId="0" fontId="0" fillId="3" borderId="0" xfId="0" applyFill="1" applyAlignment="1">
      <alignment wrapText="1"/>
    </xf>
    <xf numFmtId="0" fontId="4" fillId="3" borderId="0" xfId="0" applyFont="1" applyFill="1" applyAlignment="1">
      <alignment horizontal="left" wrapText="1"/>
    </xf>
    <xf numFmtId="0" fontId="75" fillId="3" borderId="0" xfId="0" applyFont="1" applyFill="1" applyAlignment="1">
      <alignment wrapText="1"/>
    </xf>
    <xf numFmtId="0" fontId="0" fillId="3" borderId="0" xfId="0" applyFill="1" applyAlignment="1">
      <alignment horizontal="left" wrapText="1"/>
    </xf>
    <xf numFmtId="0" fontId="4" fillId="3" borderId="0" xfId="0" applyFont="1" applyFill="1" applyAlignment="1">
      <alignment wrapText="1"/>
    </xf>
    <xf numFmtId="0" fontId="9" fillId="3" borderId="0" xfId="0" applyFont="1" applyFill="1" applyAlignment="1">
      <alignment vertical="center"/>
    </xf>
    <xf numFmtId="0" fontId="8" fillId="3" borderId="22" xfId="0" applyFont="1" applyFill="1" applyBorder="1" applyAlignment="1">
      <alignment vertical="center" wrapText="1"/>
    </xf>
    <xf numFmtId="0" fontId="8" fillId="3" borderId="43" xfId="0" applyFont="1" applyFill="1" applyBorder="1" applyAlignment="1">
      <alignment vertical="center" wrapText="1"/>
    </xf>
    <xf numFmtId="0" fontId="8" fillId="3" borderId="41" xfId="0" applyFont="1" applyFill="1" applyBorder="1" applyAlignment="1">
      <alignment vertical="center" wrapText="1"/>
    </xf>
    <xf numFmtId="0" fontId="58" fillId="3" borderId="41" xfId="0" applyFont="1" applyFill="1" applyBorder="1" applyAlignment="1">
      <alignment vertical="center" wrapText="1"/>
    </xf>
    <xf numFmtId="0" fontId="12" fillId="3" borderId="47" xfId="0" applyFont="1" applyFill="1" applyBorder="1" applyAlignment="1">
      <alignment vertical="center" wrapText="1"/>
    </xf>
    <xf numFmtId="0" fontId="8" fillId="3" borderId="0" xfId="0" applyFont="1" applyFill="1" applyAlignment="1">
      <alignment vertical="center"/>
    </xf>
    <xf numFmtId="0" fontId="9" fillId="3" borderId="22" xfId="0" applyFont="1" applyFill="1" applyBorder="1" applyAlignment="1">
      <alignment vertical="center" wrapText="1"/>
    </xf>
    <xf numFmtId="0" fontId="9" fillId="3" borderId="0" xfId="0" applyFont="1" applyFill="1" applyAlignment="1">
      <alignment wrapText="1"/>
    </xf>
    <xf numFmtId="0" fontId="8" fillId="3" borderId="0" xfId="0" applyFont="1" applyFill="1" applyAlignment="1">
      <alignment horizontal="left" wrapText="1"/>
    </xf>
    <xf numFmtId="0" fontId="11" fillId="3" borderId="0" xfId="0" applyFont="1" applyFill="1" applyAlignment="1">
      <alignment horizontal="left" wrapText="1"/>
    </xf>
    <xf numFmtId="0" fontId="8" fillId="3" borderId="0" xfId="0" applyFont="1" applyFill="1" applyAlignment="1">
      <alignment wrapText="1"/>
    </xf>
    <xf numFmtId="0" fontId="11" fillId="3" borderId="0" xfId="0" applyFont="1" applyFill="1" applyAlignment="1">
      <alignment wrapText="1"/>
    </xf>
    <xf numFmtId="0" fontId="45" fillId="0" borderId="0" xfId="2" applyFont="1" applyAlignment="1">
      <alignment horizontal="right" vertical="center"/>
    </xf>
    <xf numFmtId="0" fontId="9" fillId="3" borderId="27" xfId="0" applyFont="1" applyFill="1" applyBorder="1" applyAlignment="1">
      <alignment vertical="center"/>
    </xf>
    <xf numFmtId="0" fontId="0" fillId="0" borderId="48" xfId="0" applyBorder="1"/>
    <xf numFmtId="0" fontId="9" fillId="3" borderId="0" xfId="0" applyFont="1" applyFill="1" applyAlignment="1">
      <alignment vertical="center" wrapText="1"/>
    </xf>
    <xf numFmtId="0" fontId="8" fillId="3" borderId="41" xfId="0" applyFont="1" applyFill="1" applyBorder="1" applyAlignment="1">
      <alignment horizontal="left" vertical="center" wrapText="1"/>
    </xf>
    <xf numFmtId="0" fontId="8" fillId="3" borderId="43" xfId="0" applyFont="1" applyFill="1" applyBorder="1" applyAlignment="1">
      <alignment horizontal="left" vertical="center" wrapText="1"/>
    </xf>
    <xf numFmtId="0" fontId="4" fillId="8" borderId="26" xfId="0" applyFont="1" applyFill="1" applyBorder="1" applyAlignment="1">
      <alignment horizontal="left"/>
    </xf>
    <xf numFmtId="0" fontId="99" fillId="13" borderId="5" xfId="5" applyFill="1" applyBorder="1" applyAlignment="1" applyProtection="1">
      <alignment horizontal="left" vertical="top"/>
    </xf>
    <xf numFmtId="0" fontId="99" fillId="12" borderId="16" xfId="5" applyFill="1" applyBorder="1" applyAlignment="1" applyProtection="1">
      <alignment horizontal="left" vertical="top"/>
      <protection locked="0"/>
    </xf>
    <xf numFmtId="0" fontId="99" fillId="12" borderId="16" xfId="5" applyFill="1" applyBorder="1" applyAlignment="1">
      <alignment horizontal="left" vertical="top"/>
    </xf>
    <xf numFmtId="0" fontId="99" fillId="13" borderId="5" xfId="5" applyNumberFormat="1" applyFill="1" applyBorder="1" applyAlignment="1" applyProtection="1">
      <alignment horizontal="left" vertical="top"/>
    </xf>
    <xf numFmtId="0" fontId="99" fillId="12" borderId="16" xfId="5" applyNumberFormat="1" applyFill="1" applyBorder="1" applyAlignment="1" applyProtection="1">
      <alignment horizontal="left" vertical="top"/>
      <protection locked="0"/>
    </xf>
    <xf numFmtId="0" fontId="99" fillId="13" borderId="5" xfId="5" applyFill="1" applyBorder="1" applyAlignment="1" applyProtection="1">
      <alignment horizontal="left" vertical="top" wrapText="1"/>
    </xf>
    <xf numFmtId="0" fontId="99" fillId="12" borderId="16" xfId="5" applyFill="1" applyBorder="1" applyAlignment="1">
      <alignment horizontal="left" vertical="top" wrapText="1"/>
    </xf>
    <xf numFmtId="0" fontId="99" fillId="12" borderId="5" xfId="5" applyFill="1" applyBorder="1" applyAlignment="1" applyProtection="1">
      <alignment horizontal="left" vertical="top" wrapText="1"/>
    </xf>
    <xf numFmtId="0" fontId="99" fillId="4" borderId="5" xfId="5" applyNumberFormat="1" applyFill="1" applyBorder="1" applyAlignment="1" applyProtection="1">
      <alignment horizontal="left" vertical="top"/>
    </xf>
    <xf numFmtId="0" fontId="99" fillId="5" borderId="16" xfId="5" applyNumberFormat="1" applyFill="1" applyBorder="1" applyAlignment="1" applyProtection="1">
      <alignment horizontal="left" vertical="top"/>
      <protection locked="0"/>
    </xf>
    <xf numFmtId="0" fontId="99" fillId="4" borderId="5" xfId="5" applyFill="1" applyBorder="1" applyAlignment="1" applyProtection="1">
      <alignment horizontal="left" vertical="top" wrapText="1"/>
    </xf>
    <xf numFmtId="0" fontId="99" fillId="5" borderId="16" xfId="5" applyFill="1" applyBorder="1" applyAlignment="1">
      <alignment horizontal="left" vertical="top" wrapText="1"/>
    </xf>
    <xf numFmtId="0" fontId="99" fillId="8" borderId="5" xfId="5" applyNumberFormat="1" applyFill="1" applyBorder="1" applyAlignment="1" applyProtection="1">
      <alignment horizontal="left" vertical="top"/>
    </xf>
    <xf numFmtId="0" fontId="99" fillId="9" borderId="2" xfId="5" applyNumberFormat="1" applyFill="1" applyBorder="1" applyAlignment="1" applyProtection="1">
      <alignment horizontal="left" vertical="top"/>
      <protection locked="0"/>
    </xf>
    <xf numFmtId="0" fontId="99" fillId="9" borderId="16" xfId="5" applyNumberFormat="1" applyFill="1" applyBorder="1" applyAlignment="1" applyProtection="1">
      <alignment horizontal="left" vertical="top"/>
      <protection locked="0"/>
    </xf>
    <xf numFmtId="0" fontId="99" fillId="8" borderId="5" xfId="5" applyFill="1" applyBorder="1" applyAlignment="1" applyProtection="1">
      <alignment horizontal="left" vertical="top" wrapText="1"/>
    </xf>
    <xf numFmtId="0" fontId="99" fillId="9" borderId="16" xfId="5" applyFill="1" applyBorder="1" applyAlignment="1">
      <alignment horizontal="left" vertical="top" wrapText="1"/>
    </xf>
    <xf numFmtId="0" fontId="99" fillId="9" borderId="5" xfId="5" applyFill="1" applyBorder="1" applyAlignment="1" applyProtection="1">
      <alignment horizontal="left" vertical="top" wrapText="1"/>
    </xf>
    <xf numFmtId="0" fontId="0" fillId="0" borderId="0" xfId="0" applyAlignment="1">
      <alignment vertical="top"/>
    </xf>
    <xf numFmtId="0" fontId="100" fillId="3" borderId="0" xfId="5" applyFont="1" applyFill="1" applyAlignment="1">
      <alignment vertical="center"/>
    </xf>
    <xf numFmtId="0" fontId="4" fillId="3" borderId="0" xfId="0" applyFont="1" applyFill="1" applyAlignment="1">
      <alignment horizontal="left" wrapText="1" indent="1"/>
    </xf>
    <xf numFmtId="0" fontId="4" fillId="3" borderId="0" xfId="0" applyFont="1" applyFill="1" applyAlignment="1">
      <alignment horizontal="left" wrapText="1" indent="3"/>
    </xf>
    <xf numFmtId="0" fontId="8" fillId="3" borderId="37" xfId="0" applyFont="1" applyFill="1" applyBorder="1" applyAlignment="1">
      <alignment vertical="center" wrapText="1"/>
    </xf>
    <xf numFmtId="0" fontId="17" fillId="0" borderId="46" xfId="0" applyFont="1" applyBorder="1" applyAlignment="1">
      <alignment vertical="center" wrapText="1"/>
    </xf>
    <xf numFmtId="0" fontId="17" fillId="0" borderId="47" xfId="0" applyFont="1" applyBorder="1" applyAlignment="1">
      <alignment vertical="center" wrapText="1"/>
    </xf>
    <xf numFmtId="0" fontId="17" fillId="0" borderId="46" xfId="0" applyFont="1" applyBorder="1" applyAlignment="1">
      <alignment horizontal="left" vertical="center" wrapText="1"/>
    </xf>
    <xf numFmtId="0" fontId="17" fillId="0" borderId="47" xfId="0" applyFont="1" applyBorder="1" applyAlignment="1">
      <alignment horizontal="left" vertical="center" wrapText="1"/>
    </xf>
    <xf numFmtId="0" fontId="17" fillId="0" borderId="46" xfId="0" applyFont="1" applyBorder="1" applyAlignment="1">
      <alignment vertical="center"/>
    </xf>
    <xf numFmtId="0" fontId="8" fillId="0" borderId="47" xfId="0" applyFont="1" applyBorder="1" applyAlignment="1">
      <alignment vertical="center"/>
    </xf>
    <xf numFmtId="0" fontId="18" fillId="18" borderId="44" xfId="0" applyFont="1" applyFill="1" applyBorder="1" applyAlignment="1">
      <alignment vertical="center" wrapText="1"/>
    </xf>
    <xf numFmtId="0" fontId="18" fillId="18" borderId="44" xfId="0" applyFont="1" applyFill="1" applyBorder="1" applyAlignment="1">
      <alignment vertical="center"/>
    </xf>
    <xf numFmtId="0" fontId="76" fillId="18" borderId="44" xfId="0" applyFont="1" applyFill="1" applyBorder="1" applyAlignment="1">
      <alignment vertical="center"/>
    </xf>
    <xf numFmtId="0" fontId="100" fillId="0" borderId="0" xfId="5" applyFont="1"/>
    <xf numFmtId="0" fontId="4" fillId="0" borderId="0" xfId="0" applyFont="1" applyAlignment="1">
      <alignment wrapText="1"/>
    </xf>
    <xf numFmtId="0" fontId="0" fillId="19" borderId="0" xfId="0" applyFill="1" applyAlignment="1">
      <alignment horizontal="left" vertical="top"/>
    </xf>
    <xf numFmtId="0" fontId="12" fillId="0" borderId="20" xfId="0" applyFont="1" applyBorder="1" applyAlignment="1">
      <alignment horizontal="left" vertical="top" wrapText="1"/>
    </xf>
    <xf numFmtId="0" fontId="38" fillId="5" borderId="49" xfId="0" applyFont="1" applyFill="1" applyBorder="1" applyAlignment="1">
      <alignment horizontal="left" vertical="top" wrapText="1" readingOrder="1"/>
    </xf>
    <xf numFmtId="0" fontId="38" fillId="5" borderId="50" xfId="0" applyFont="1" applyFill="1" applyBorder="1" applyAlignment="1">
      <alignment horizontal="left" vertical="top" wrapText="1" readingOrder="1"/>
    </xf>
    <xf numFmtId="0" fontId="12" fillId="0" borderId="52" xfId="0" applyFont="1" applyBorder="1" applyAlignment="1">
      <alignment horizontal="left" vertical="top" wrapText="1" readingOrder="1"/>
    </xf>
    <xf numFmtId="0" fontId="8" fillId="3" borderId="44" xfId="0" applyFont="1" applyFill="1" applyBorder="1" applyAlignment="1">
      <alignment horizontal="left" vertical="center" wrapText="1"/>
    </xf>
    <xf numFmtId="0" fontId="8" fillId="3" borderId="47" xfId="0" applyFont="1" applyFill="1" applyBorder="1" applyAlignment="1">
      <alignment horizontal="left" vertical="center" wrapText="1"/>
    </xf>
    <xf numFmtId="0" fontId="8" fillId="3" borderId="46" xfId="0" applyFont="1" applyFill="1" applyBorder="1" applyAlignment="1">
      <alignment horizontal="left" vertical="center" wrapText="1"/>
    </xf>
    <xf numFmtId="0" fontId="27" fillId="13" borderId="0" xfId="2" applyFont="1" applyFill="1" applyAlignment="1" applyProtection="1">
      <alignment horizontal="center" vertical="top"/>
      <protection locked="0"/>
    </xf>
    <xf numFmtId="0" fontId="52" fillId="13" borderId="0" xfId="2" applyFont="1" applyFill="1" applyAlignment="1">
      <alignment vertical="top"/>
    </xf>
    <xf numFmtId="0" fontId="2" fillId="0" borderId="0" xfId="2" applyAlignment="1">
      <alignment vertical="top"/>
    </xf>
    <xf numFmtId="0" fontId="27" fillId="0" borderId="0" xfId="2" applyFont="1" applyAlignment="1">
      <alignment vertical="top"/>
    </xf>
    <xf numFmtId="0" fontId="45" fillId="0" borderId="0" xfId="2" applyFont="1" applyAlignment="1">
      <alignment vertical="top"/>
    </xf>
    <xf numFmtId="0" fontId="83" fillId="0" borderId="0" xfId="2" applyFont="1" applyAlignment="1">
      <alignment vertical="top"/>
    </xf>
    <xf numFmtId="0" fontId="45" fillId="13" borderId="0" xfId="2" applyFont="1" applyFill="1" applyAlignment="1" applyProtection="1">
      <alignment horizontal="left" vertical="top" shrinkToFit="1"/>
      <protection locked="0"/>
    </xf>
    <xf numFmtId="0" fontId="45" fillId="13" borderId="8" xfId="2" applyFont="1" applyFill="1" applyBorder="1" applyAlignment="1" applyProtection="1">
      <alignment horizontal="left" vertical="top" wrapText="1"/>
      <protection locked="0"/>
    </xf>
    <xf numFmtId="0" fontId="45" fillId="13" borderId="9" xfId="2" applyFont="1" applyFill="1" applyBorder="1" applyAlignment="1" applyProtection="1">
      <alignment horizontal="left" vertical="top" wrapText="1"/>
      <protection locked="0"/>
    </xf>
    <xf numFmtId="0" fontId="45" fillId="13" borderId="10" xfId="2" applyFont="1" applyFill="1" applyBorder="1" applyAlignment="1" applyProtection="1">
      <alignment horizontal="left" vertical="top" wrapText="1"/>
      <protection locked="0"/>
    </xf>
    <xf numFmtId="0" fontId="27" fillId="13" borderId="0" xfId="2" applyFont="1" applyFill="1" applyAlignment="1" applyProtection="1">
      <alignment vertical="top"/>
      <protection locked="0"/>
    </xf>
    <xf numFmtId="0" fontId="89" fillId="0" borderId="0" xfId="2" applyFont="1" applyAlignment="1">
      <alignment horizontal="center" vertical="center" wrapText="1"/>
    </xf>
    <xf numFmtId="0" fontId="90" fillId="0" borderId="0" xfId="2" applyFont="1" applyAlignment="1">
      <alignment horizontal="left" vertical="center"/>
    </xf>
    <xf numFmtId="49" fontId="45" fillId="13" borderId="0" xfId="2" applyNumberFormat="1" applyFont="1" applyFill="1" applyAlignment="1" applyProtection="1">
      <alignment horizontal="left" vertical="top" shrinkToFit="1"/>
      <protection locked="0"/>
    </xf>
    <xf numFmtId="0" fontId="45" fillId="13" borderId="0" xfId="2" applyFont="1" applyFill="1" applyAlignment="1" applyProtection="1">
      <alignment horizontal="left" vertical="top" wrapText="1"/>
      <protection locked="0"/>
    </xf>
    <xf numFmtId="0" fontId="27" fillId="13" borderId="0" xfId="2" applyFont="1" applyFill="1" applyAlignment="1" applyProtection="1">
      <alignment horizontal="left" vertical="top"/>
      <protection locked="0"/>
    </xf>
    <xf numFmtId="15" fontId="27" fillId="13" borderId="0" xfId="2" applyNumberFormat="1" applyFont="1" applyFill="1" applyAlignment="1" applyProtection="1">
      <alignment horizontal="left" vertical="top"/>
      <protection locked="0"/>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6" xfId="0" applyFont="1" applyBorder="1" applyAlignment="1">
      <alignment horizontal="center" vertical="center" wrapText="1"/>
    </xf>
    <xf numFmtId="0" fontId="77" fillId="0" borderId="45" xfId="0" applyFont="1" applyBorder="1" applyAlignment="1">
      <alignment horizontal="center" vertical="center" wrapText="1"/>
    </xf>
    <xf numFmtId="0" fontId="4" fillId="0" borderId="38" xfId="0" applyFont="1" applyBorder="1" applyAlignment="1">
      <alignment horizontal="center"/>
    </xf>
    <xf numFmtId="0" fontId="4" fillId="0" borderId="39" xfId="0" applyFont="1" applyBorder="1" applyAlignment="1">
      <alignment horizontal="center"/>
    </xf>
    <xf numFmtId="0" fontId="57" fillId="0" borderId="25" xfId="0" applyFont="1" applyBorder="1" applyAlignment="1">
      <alignment horizontal="left" vertical="top" wrapText="1" readingOrder="1"/>
    </xf>
    <xf numFmtId="0" fontId="57" fillId="0" borderId="0" xfId="0" applyFont="1" applyAlignment="1">
      <alignment horizontal="left" vertical="top" wrapText="1" readingOrder="1"/>
    </xf>
    <xf numFmtId="0" fontId="57" fillId="0" borderId="33" xfId="0" applyFont="1" applyBorder="1" applyAlignment="1">
      <alignment horizontal="left" vertical="top" wrapText="1" readingOrder="1"/>
    </xf>
    <xf numFmtId="0" fontId="12" fillId="0" borderId="11" xfId="0" applyFont="1" applyBorder="1" applyAlignment="1" applyProtection="1">
      <alignment horizontal="left" vertical="top" wrapText="1" readingOrder="1"/>
      <protection locked="0"/>
    </xf>
    <xf numFmtId="0" fontId="12" fillId="0" borderId="3" xfId="0" applyFont="1" applyBorder="1" applyAlignment="1" applyProtection="1">
      <alignment horizontal="left" vertical="top" wrapText="1" readingOrder="1"/>
      <protection locked="0"/>
    </xf>
    <xf numFmtId="0" fontId="57" fillId="0" borderId="12" xfId="0" applyFont="1" applyBorder="1" applyAlignment="1">
      <alignment horizontal="left" vertical="top" wrapText="1" readingOrder="1"/>
    </xf>
    <xf numFmtId="0" fontId="53" fillId="0" borderId="12" xfId="0" applyFont="1" applyBorder="1" applyAlignment="1">
      <alignment horizontal="left" vertical="top" wrapText="1" readingOrder="1"/>
    </xf>
    <xf numFmtId="0" fontId="57" fillId="0" borderId="32" xfId="0" applyFont="1" applyBorder="1" applyAlignment="1">
      <alignment horizontal="left" vertical="top" wrapText="1" readingOrder="1"/>
    </xf>
    <xf numFmtId="0" fontId="12" fillId="0" borderId="12" xfId="0" applyFont="1" applyBorder="1" applyAlignment="1">
      <alignment horizontal="left" vertical="top" wrapText="1" readingOrder="1"/>
    </xf>
    <xf numFmtId="0" fontId="12" fillId="0" borderId="3" xfId="0" applyFont="1" applyBorder="1" applyAlignment="1">
      <alignment horizontal="left" vertical="top" wrapText="1" readingOrder="1"/>
    </xf>
    <xf numFmtId="0" fontId="12" fillId="3" borderId="12" xfId="0" applyFont="1" applyFill="1" applyBorder="1" applyAlignment="1">
      <alignment horizontal="left" vertical="top" wrapText="1" readingOrder="1"/>
    </xf>
    <xf numFmtId="0" fontId="4" fillId="3" borderId="12" xfId="0" applyFont="1" applyFill="1" applyBorder="1" applyAlignment="1">
      <alignment horizontal="left" vertical="top" wrapText="1" readingOrder="1"/>
    </xf>
    <xf numFmtId="0" fontId="4" fillId="8" borderId="1" xfId="0" applyFont="1" applyFill="1" applyBorder="1" applyAlignment="1">
      <alignment horizontal="left"/>
    </xf>
    <xf numFmtId="0" fontId="4" fillId="8" borderId="26" xfId="0" applyFont="1" applyFill="1" applyBorder="1" applyAlignment="1">
      <alignment horizontal="left"/>
    </xf>
    <xf numFmtId="0" fontId="12" fillId="8" borderId="14" xfId="0" applyFont="1" applyFill="1" applyBorder="1" applyAlignment="1">
      <alignment horizontal="left" vertical="top" wrapText="1"/>
    </xf>
    <xf numFmtId="0" fontId="12" fillId="8" borderId="2" xfId="0" applyFont="1" applyFill="1" applyBorder="1" applyAlignment="1">
      <alignment horizontal="left" vertical="top" wrapText="1"/>
    </xf>
    <xf numFmtId="0" fontId="57" fillId="0" borderId="3" xfId="0" applyFont="1" applyBorder="1" applyAlignment="1">
      <alignment horizontal="left" vertical="top" wrapText="1" readingOrder="1"/>
    </xf>
    <xf numFmtId="0" fontId="57" fillId="0" borderId="12" xfId="0" applyFont="1" applyBorder="1" applyAlignment="1" applyProtection="1">
      <alignment horizontal="left" vertical="top" wrapText="1" readingOrder="1"/>
      <protection locked="0"/>
    </xf>
    <xf numFmtId="0" fontId="12" fillId="3" borderId="13" xfId="0" applyFont="1" applyFill="1" applyBorder="1" applyAlignment="1" applyProtection="1">
      <alignment horizontal="left" vertical="top" wrapText="1" readingOrder="1"/>
      <protection locked="0"/>
    </xf>
    <xf numFmtId="0" fontId="4" fillId="0" borderId="13" xfId="0" applyFont="1" applyBorder="1" applyAlignment="1">
      <alignment horizontal="left" vertical="top" wrapText="1" readingOrder="1"/>
    </xf>
    <xf numFmtId="0" fontId="4" fillId="0" borderId="12" xfId="0" applyFont="1" applyBorder="1" applyAlignment="1">
      <alignment horizontal="left" vertical="top" wrapText="1" readingOrder="1"/>
    </xf>
    <xf numFmtId="0" fontId="12" fillId="0" borderId="13" xfId="0" applyFont="1" applyBorder="1" applyAlignment="1">
      <alignment horizontal="left" vertical="top" wrapText="1" readingOrder="1"/>
    </xf>
    <xf numFmtId="0" fontId="12" fillId="0" borderId="12" xfId="0" applyFont="1" applyBorder="1" applyAlignment="1" applyProtection="1">
      <alignment horizontal="left" vertical="top" wrapText="1" readingOrder="1"/>
      <protection locked="0"/>
    </xf>
    <xf numFmtId="0" fontId="12" fillId="0" borderId="29" xfId="0" applyFont="1" applyBorder="1" applyAlignment="1">
      <alignment horizontal="left" vertical="top" wrapText="1" readingOrder="1"/>
    </xf>
    <xf numFmtId="0" fontId="12" fillId="0" borderId="30" xfId="0" applyFont="1" applyBorder="1" applyAlignment="1">
      <alignment horizontal="left" vertical="top" wrapText="1" readingOrder="1"/>
    </xf>
    <xf numFmtId="0" fontId="12" fillId="0" borderId="51" xfId="0" applyFont="1" applyBorder="1" applyAlignment="1">
      <alignment horizontal="left" vertical="top" wrapText="1" readingOrder="1"/>
    </xf>
    <xf numFmtId="0" fontId="12" fillId="3" borderId="32" xfId="0" applyFont="1" applyFill="1" applyBorder="1" applyAlignment="1">
      <alignment horizontal="left" vertical="top" wrapText="1" readingOrder="1"/>
    </xf>
    <xf numFmtId="0" fontId="12" fillId="3" borderId="31" xfId="0" applyFont="1" applyFill="1" applyBorder="1" applyAlignment="1">
      <alignment horizontal="left" vertical="top" wrapText="1" readingOrder="1"/>
    </xf>
    <xf numFmtId="0" fontId="4" fillId="4" borderId="0" xfId="0" applyFont="1" applyFill="1" applyAlignment="1">
      <alignment horizontal="left"/>
    </xf>
    <xf numFmtId="0" fontId="4" fillId="4" borderId="26" xfId="0" applyFont="1" applyFill="1" applyBorder="1" applyAlignment="1">
      <alignment horizontal="left"/>
    </xf>
    <xf numFmtId="0" fontId="12" fillId="4" borderId="0" xfId="0" applyFont="1" applyFill="1" applyAlignment="1">
      <alignment horizontal="left" vertical="top" wrapText="1"/>
    </xf>
    <xf numFmtId="0" fontId="12" fillId="4" borderId="26" xfId="0" applyFont="1" applyFill="1" applyBorder="1" applyAlignment="1">
      <alignment horizontal="left" vertical="top" wrapText="1"/>
    </xf>
    <xf numFmtId="0" fontId="57" fillId="0" borderId="32" xfId="0" applyFont="1" applyBorder="1" applyAlignment="1" applyProtection="1">
      <alignment horizontal="left" vertical="top" wrapText="1" readingOrder="1"/>
      <protection locked="0"/>
    </xf>
    <xf numFmtId="0" fontId="57" fillId="0" borderId="31" xfId="0" applyFont="1" applyBorder="1" applyAlignment="1" applyProtection="1">
      <alignment horizontal="left" vertical="top" wrapText="1" readingOrder="1"/>
      <protection locked="0"/>
    </xf>
    <xf numFmtId="0" fontId="57" fillId="0" borderId="3" xfId="0" applyFont="1" applyBorder="1" applyAlignment="1" applyProtection="1">
      <alignment horizontal="left" vertical="top" wrapText="1" readingOrder="1"/>
      <protection locked="0"/>
    </xf>
    <xf numFmtId="0" fontId="57" fillId="3" borderId="29" xfId="0" applyFont="1" applyFill="1" applyBorder="1" applyAlignment="1">
      <alignment horizontal="left" vertical="top" wrapText="1" readingOrder="1"/>
    </xf>
    <xf numFmtId="0" fontId="57" fillId="3" borderId="13" xfId="0" applyFont="1" applyFill="1" applyBorder="1" applyAlignment="1">
      <alignment horizontal="left" vertical="top" wrapText="1" readingOrder="1"/>
    </xf>
    <xf numFmtId="0" fontId="57" fillId="3" borderId="30" xfId="0" applyFont="1" applyFill="1" applyBorder="1" applyAlignment="1">
      <alignment horizontal="left" vertical="top" wrapText="1" readingOrder="1"/>
    </xf>
    <xf numFmtId="0" fontId="12" fillId="3" borderId="13" xfId="0" applyFont="1" applyFill="1" applyBorder="1" applyAlignment="1">
      <alignment horizontal="left" vertical="top" wrapText="1" readingOrder="1"/>
    </xf>
    <xf numFmtId="0" fontId="4" fillId="3" borderId="13" xfId="0" applyFont="1" applyFill="1" applyBorder="1" applyAlignment="1">
      <alignment horizontal="left" vertical="top" wrapText="1" readingOrder="1"/>
    </xf>
    <xf numFmtId="0" fontId="4" fillId="13" borderId="25" xfId="0" applyFont="1" applyFill="1" applyBorder="1" applyAlignment="1">
      <alignment horizontal="left"/>
    </xf>
    <xf numFmtId="0" fontId="4" fillId="13" borderId="26" xfId="0" applyFont="1" applyFill="1" applyBorder="1" applyAlignment="1">
      <alignment horizontal="left"/>
    </xf>
    <xf numFmtId="0" fontId="12" fillId="13" borderId="23" xfId="0" applyFont="1" applyFill="1" applyBorder="1" applyAlignment="1">
      <alignment horizontal="left" vertical="top" wrapText="1"/>
    </xf>
    <xf numFmtId="0" fontId="12" fillId="13" borderId="24" xfId="0" applyFont="1" applyFill="1" applyBorder="1" applyAlignment="1">
      <alignment horizontal="left" vertical="top" wrapText="1"/>
    </xf>
    <xf numFmtId="0" fontId="54" fillId="0" borderId="29" xfId="0" applyFont="1" applyBorder="1" applyAlignment="1">
      <alignment horizontal="left" vertical="top" wrapText="1" readingOrder="1"/>
    </xf>
    <xf numFmtId="0" fontId="54" fillId="0" borderId="30" xfId="0" applyFont="1" applyBorder="1" applyAlignment="1">
      <alignment horizontal="left" vertical="top" wrapText="1" readingOrder="1"/>
    </xf>
    <xf numFmtId="0" fontId="56" fillId="3" borderId="13" xfId="0" applyFont="1" applyFill="1" applyBorder="1" applyAlignment="1" applyProtection="1">
      <alignment horizontal="left" vertical="top" wrapText="1" readingOrder="1"/>
      <protection locked="0"/>
    </xf>
  </cellXfs>
  <cellStyles count="6">
    <cellStyle name="Hyperlink" xfId="5" builtinId="8"/>
    <cellStyle name="Normal" xfId="0" builtinId="0"/>
    <cellStyle name="Normal 2" xfId="2" xr:uid="{00000000-0005-0000-0000-000002000000}"/>
    <cellStyle name="Normal 2 2" xfId="4" xr:uid="{00000000-0005-0000-0000-000003000000}"/>
    <cellStyle name="Normal 3" xfId="3" xr:uid="{00000000-0005-0000-0000-000004000000}"/>
    <cellStyle name="Standard_Tabelle1" xfId="1" xr:uid="{00000000-0005-0000-0000-000005000000}"/>
  </cellStyles>
  <dxfs count="50">
    <dxf>
      <fill>
        <patternFill>
          <bgColor rgb="FF00B0F0"/>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theme="1"/>
        </patternFill>
      </fill>
    </dxf>
    <dxf>
      <fill>
        <patternFill>
          <bgColor theme="0" tint="-0.14996795556505021"/>
        </patternFill>
      </fill>
    </dxf>
    <dxf>
      <font>
        <color theme="0" tint="-0.499984740745262"/>
      </font>
      <fill>
        <patternFill>
          <bgColor theme="0" tint="-0.499984740745262"/>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rgb="FFC00000"/>
        </patternFill>
      </fill>
    </dxf>
    <dxf>
      <fill>
        <patternFill>
          <bgColor theme="0" tint="-0.14996795556505021"/>
        </patternFill>
      </fill>
    </dxf>
    <dxf>
      <font>
        <b/>
        <i val="0"/>
        <color theme="0"/>
      </font>
      <fill>
        <patternFill>
          <fgColor auto="1"/>
          <bgColor theme="1"/>
        </patternFill>
      </fill>
    </dxf>
    <dxf>
      <font>
        <b/>
        <i val="0"/>
        <color auto="1"/>
      </font>
      <fill>
        <patternFill patternType="none">
          <fgColor indexed="64"/>
          <bgColor auto="1"/>
        </patternFill>
      </fill>
    </dxf>
    <dxf>
      <font>
        <b/>
        <i val="0"/>
        <color theme="0"/>
      </font>
      <fill>
        <patternFill>
          <bgColor rgb="FF00B050"/>
        </patternFill>
      </fill>
    </dxf>
    <dxf>
      <font>
        <b/>
        <i val="0"/>
        <color theme="0"/>
      </font>
      <fill>
        <patternFill>
          <bgColor rgb="FFFFC000"/>
        </patternFill>
      </fill>
    </dxf>
    <dxf>
      <font>
        <b/>
        <i val="0"/>
        <color theme="0"/>
      </font>
      <fill>
        <patternFill>
          <bgColor rgb="FFFF0000"/>
        </patternFill>
      </fill>
    </dxf>
    <dxf>
      <font>
        <b/>
        <i val="0"/>
        <color theme="0"/>
      </font>
      <fill>
        <patternFill>
          <bgColor theme="1"/>
        </patternFill>
      </fill>
    </dxf>
    <dxf>
      <fill>
        <patternFill>
          <bgColor theme="0" tint="-0.14996795556505021"/>
        </patternFill>
      </fill>
    </dxf>
    <dxf>
      <fill>
        <patternFill>
          <bgColor rgb="FFFF0000"/>
        </patternFill>
      </fill>
    </dxf>
    <dxf>
      <fill>
        <patternFill>
          <bgColor rgb="FFFF0000"/>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rgb="FF00B0F0"/>
        </patternFill>
      </fill>
    </dxf>
    <dxf>
      <fill>
        <patternFill>
          <bgColor rgb="FFFFFF00"/>
        </patternFill>
      </fill>
    </dxf>
    <dxf>
      <fill>
        <patternFill>
          <bgColor theme="0" tint="-0.34998626667073579"/>
        </patternFill>
      </fill>
    </dxf>
    <dxf>
      <fill>
        <patternFill>
          <bgColor theme="0" tint="-0.24994659260841701"/>
        </patternFill>
      </fill>
    </dxf>
    <dxf>
      <fill>
        <patternFill>
          <bgColor rgb="FFFFFF00"/>
        </patternFill>
      </fill>
    </dxf>
    <dxf>
      <fill>
        <patternFill>
          <bgColor theme="0" tint="-0.34998626667073579"/>
        </patternFill>
      </fill>
    </dxf>
    <dxf>
      <fill>
        <patternFill>
          <bgColor theme="0" tint="-0.24994659260841701"/>
        </patternFill>
      </fill>
    </dxf>
    <dxf>
      <font>
        <color rgb="FF00B050"/>
      </font>
    </dxf>
    <dxf>
      <font>
        <color theme="0" tint="-0.24994659260841701"/>
      </font>
    </dxf>
    <dxf>
      <fill>
        <patternFill>
          <bgColor theme="0" tint="-0.34998626667073579"/>
        </patternFill>
      </fill>
    </dxf>
    <dxf>
      <fill>
        <patternFill>
          <bgColor rgb="FF00B0F0"/>
        </patternFill>
      </fill>
    </dxf>
    <dxf>
      <font>
        <color theme="0"/>
      </font>
      <fill>
        <patternFill>
          <bgColor theme="0"/>
        </patternFill>
      </fill>
    </dxf>
    <dxf>
      <fill>
        <patternFill>
          <bgColor rgb="FFFFC000"/>
        </patternFill>
      </fill>
    </dxf>
    <dxf>
      <fill>
        <patternFill>
          <bgColor rgb="FF00B0F0"/>
        </patternFill>
      </fill>
    </dxf>
    <dxf>
      <fill>
        <patternFill>
          <bgColor rgb="FF00B0F0"/>
        </patternFill>
      </fill>
    </dxf>
    <dxf>
      <font>
        <b/>
        <i val="0"/>
        <color rgb="FF00B050"/>
      </font>
      <fill>
        <patternFill>
          <bgColor theme="0"/>
        </patternFill>
      </fill>
    </dxf>
    <dxf>
      <font>
        <b/>
        <i val="0"/>
        <color rgb="FFFF0000"/>
      </font>
      <fill>
        <patternFill>
          <bgColor theme="0"/>
        </patternFill>
      </fill>
    </dxf>
    <dxf>
      <fill>
        <patternFill>
          <bgColor rgb="FFFF0000"/>
        </patternFill>
      </fill>
    </dxf>
    <dxf>
      <fill>
        <patternFill>
          <bgColor rgb="FFFFC000"/>
        </patternFill>
      </fill>
    </dxf>
    <dxf>
      <font>
        <color theme="1"/>
      </font>
      <fill>
        <patternFill>
          <bgColor theme="1"/>
        </patternFill>
      </fill>
    </dxf>
    <dxf>
      <font>
        <color auto="1"/>
      </font>
      <fill>
        <patternFill>
          <bgColor theme="3" tint="0.79998168889431442"/>
        </patternFill>
      </fill>
    </dxf>
    <dxf>
      <font>
        <b/>
        <i val="0"/>
        <color rgb="FF00B050"/>
      </font>
      <fill>
        <patternFill>
          <bgColor theme="0"/>
        </patternFill>
      </fill>
    </dxf>
    <dxf>
      <font>
        <b/>
        <i val="0"/>
        <color rgb="FFFF0000"/>
      </font>
      <fill>
        <patternFill>
          <bgColor theme="0"/>
        </patternFill>
      </fill>
    </dxf>
  </dxfs>
  <tableStyles count="1" defaultTableStyle="TableStyleMedium9" defaultPivotStyle="PivotStyleLight16">
    <tableStyle name="MySqlDefault" pivot="0" table="0" count="0" xr9:uid="{00000000-0011-0000-FFFF-FFFF00000000}"/>
  </tableStyles>
  <colors>
    <mruColors>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800" b="1" i="0" u="none" strike="noStrike" baseline="0">
                <a:effectLst/>
              </a:rPr>
              <a:t>Non-conformance overview</a:t>
            </a:r>
            <a:endParaRPr lang="en-GB"/>
          </a:p>
        </c:rich>
      </c:tx>
      <c:overlay val="0"/>
    </c:title>
    <c:autoTitleDeleted val="0"/>
    <c:plotArea>
      <c:layout/>
      <c:barChart>
        <c:barDir val="col"/>
        <c:grouping val="stacked"/>
        <c:varyColors val="0"/>
        <c:ser>
          <c:idx val="0"/>
          <c:order val="0"/>
          <c:tx>
            <c:strRef>
              <c:f>Lookups!$A$23</c:f>
              <c:strCache>
                <c:ptCount val="1"/>
                <c:pt idx="0">
                  <c:v>Minor NC</c:v>
                </c:pt>
              </c:strCache>
            </c:strRef>
          </c:tx>
          <c:spPr>
            <a:solidFill>
              <a:srgbClr val="FFC000"/>
            </a:solidFill>
          </c:spPr>
          <c:invertIfNegative val="0"/>
          <c:cat>
            <c:strRef>
              <c:f>Lookups!$N$22:$P$22</c:f>
              <c:strCache>
                <c:ptCount val="3"/>
                <c:pt idx="0">
                  <c:v>A. Food Safety Management Systems</c:v>
                </c:pt>
                <c:pt idx="1">
                  <c:v>B. Good Manufacturing Practices</c:v>
                </c:pt>
                <c:pt idx="2">
                  <c:v>C. Control of Food Hazards</c:v>
                </c:pt>
              </c:strCache>
            </c:strRef>
          </c:cat>
          <c:val>
            <c:numRef>
              <c:f>Lookups!$N$23:$P$23</c:f>
              <c:numCache>
                <c:formatCode>#,##0</c:formatCode>
                <c:ptCount val="3"/>
                <c:pt idx="0">
                  <c:v>#N/A</c:v>
                </c:pt>
                <c:pt idx="1">
                  <c:v>#N/A</c:v>
                </c:pt>
                <c:pt idx="2">
                  <c:v>#N/A</c:v>
                </c:pt>
              </c:numCache>
            </c:numRef>
          </c:val>
          <c:extLst>
            <c:ext xmlns:c16="http://schemas.microsoft.com/office/drawing/2014/chart" uri="{C3380CC4-5D6E-409C-BE32-E72D297353CC}">
              <c16:uniqueId val="{00000000-76BB-4317-819E-8BB278C04C7D}"/>
            </c:ext>
          </c:extLst>
        </c:ser>
        <c:ser>
          <c:idx val="1"/>
          <c:order val="1"/>
          <c:tx>
            <c:strRef>
              <c:f>Lookups!$A$24</c:f>
              <c:strCache>
                <c:ptCount val="1"/>
                <c:pt idx="0">
                  <c:v>Major NC</c:v>
                </c:pt>
              </c:strCache>
            </c:strRef>
          </c:tx>
          <c:spPr>
            <a:solidFill>
              <a:srgbClr val="FF0000"/>
            </a:solidFill>
          </c:spPr>
          <c:invertIfNegative val="0"/>
          <c:cat>
            <c:strRef>
              <c:f>Lookups!$N$22:$P$22</c:f>
              <c:strCache>
                <c:ptCount val="3"/>
                <c:pt idx="0">
                  <c:v>A. Food Safety Management Systems</c:v>
                </c:pt>
                <c:pt idx="1">
                  <c:v>B. Good Manufacturing Practices</c:v>
                </c:pt>
                <c:pt idx="2">
                  <c:v>C. Control of Food Hazards</c:v>
                </c:pt>
              </c:strCache>
            </c:strRef>
          </c:cat>
          <c:val>
            <c:numRef>
              <c:f>Lookups!$N$24:$P$24</c:f>
              <c:numCache>
                <c:formatCode>#,##0</c:formatCode>
                <c:ptCount val="3"/>
                <c:pt idx="0">
                  <c:v>#N/A</c:v>
                </c:pt>
                <c:pt idx="1">
                  <c:v>#N/A</c:v>
                </c:pt>
                <c:pt idx="2">
                  <c:v>#N/A</c:v>
                </c:pt>
              </c:numCache>
            </c:numRef>
          </c:val>
          <c:extLst>
            <c:ext xmlns:c16="http://schemas.microsoft.com/office/drawing/2014/chart" uri="{C3380CC4-5D6E-409C-BE32-E72D297353CC}">
              <c16:uniqueId val="{00000001-76BB-4317-819E-8BB278C04C7D}"/>
            </c:ext>
          </c:extLst>
        </c:ser>
        <c:ser>
          <c:idx val="2"/>
          <c:order val="2"/>
          <c:tx>
            <c:strRef>
              <c:f>Lookups!$A$25</c:f>
              <c:strCache>
                <c:ptCount val="1"/>
                <c:pt idx="0">
                  <c:v>Critical NC</c:v>
                </c:pt>
              </c:strCache>
            </c:strRef>
          </c:tx>
          <c:spPr>
            <a:solidFill>
              <a:schemeClr val="tx1"/>
            </a:solidFill>
          </c:spPr>
          <c:invertIfNegative val="0"/>
          <c:cat>
            <c:strRef>
              <c:f>Lookups!$N$22:$P$22</c:f>
              <c:strCache>
                <c:ptCount val="3"/>
                <c:pt idx="0">
                  <c:v>A. Food Safety Management Systems</c:v>
                </c:pt>
                <c:pt idx="1">
                  <c:v>B. Good Manufacturing Practices</c:v>
                </c:pt>
                <c:pt idx="2">
                  <c:v>C. Control of Food Hazards</c:v>
                </c:pt>
              </c:strCache>
            </c:strRef>
          </c:cat>
          <c:val>
            <c:numRef>
              <c:f>Lookups!$N$25:$P$25</c:f>
              <c:numCache>
                <c:formatCode>#,##0</c:formatCode>
                <c:ptCount val="3"/>
                <c:pt idx="0">
                  <c:v>#N/A</c:v>
                </c:pt>
                <c:pt idx="1">
                  <c:v>#N/A</c:v>
                </c:pt>
                <c:pt idx="2">
                  <c:v>#N/A</c:v>
                </c:pt>
              </c:numCache>
            </c:numRef>
          </c:val>
          <c:extLst>
            <c:ext xmlns:c16="http://schemas.microsoft.com/office/drawing/2014/chart" uri="{C3380CC4-5D6E-409C-BE32-E72D297353CC}">
              <c16:uniqueId val="{00000002-76BB-4317-819E-8BB278C04C7D}"/>
            </c:ext>
          </c:extLst>
        </c:ser>
        <c:dLbls>
          <c:showLegendKey val="0"/>
          <c:showVal val="0"/>
          <c:showCatName val="0"/>
          <c:showSerName val="0"/>
          <c:showPercent val="0"/>
          <c:showBubbleSize val="0"/>
        </c:dLbls>
        <c:gapWidth val="150"/>
        <c:overlap val="100"/>
        <c:axId val="191102856"/>
        <c:axId val="192889056"/>
      </c:barChart>
      <c:catAx>
        <c:axId val="191102856"/>
        <c:scaling>
          <c:orientation val="minMax"/>
        </c:scaling>
        <c:delete val="0"/>
        <c:axPos val="b"/>
        <c:numFmt formatCode="General" sourceLinked="0"/>
        <c:majorTickMark val="out"/>
        <c:minorTickMark val="none"/>
        <c:tickLblPos val="nextTo"/>
        <c:spPr>
          <a:ln>
            <a:solidFill>
              <a:schemeClr val="tx1"/>
            </a:solidFill>
          </a:ln>
        </c:spPr>
        <c:crossAx val="192889056"/>
        <c:crosses val="autoZero"/>
        <c:auto val="1"/>
        <c:lblAlgn val="ctr"/>
        <c:lblOffset val="100"/>
        <c:noMultiLvlLbl val="0"/>
      </c:catAx>
      <c:valAx>
        <c:axId val="192889056"/>
        <c:scaling>
          <c:orientation val="minMax"/>
          <c:min val="0"/>
        </c:scaling>
        <c:delete val="0"/>
        <c:axPos val="l"/>
        <c:majorGridlines>
          <c:spPr>
            <a:ln>
              <a:solidFill>
                <a:schemeClr val="tx1"/>
              </a:solidFill>
              <a:prstDash val="dash"/>
            </a:ln>
          </c:spPr>
        </c:majorGridlines>
        <c:title>
          <c:tx>
            <c:rich>
              <a:bodyPr rot="-5400000" vert="horz"/>
              <a:lstStyle/>
              <a:p>
                <a:pPr>
                  <a:defRPr/>
                </a:pPr>
                <a:r>
                  <a:rPr lang="en-GB" sz="1000" b="1" i="0" u="none" strike="noStrike" baseline="0">
                    <a:effectLst/>
                  </a:rPr>
                  <a:t>Points deducted</a:t>
                </a:r>
                <a:endParaRPr lang="en-GB"/>
              </a:p>
            </c:rich>
          </c:tx>
          <c:overlay val="0"/>
        </c:title>
        <c:numFmt formatCode="#,##0" sourceLinked="1"/>
        <c:majorTickMark val="out"/>
        <c:minorTickMark val="none"/>
        <c:tickLblPos val="nextTo"/>
        <c:spPr>
          <a:ln>
            <a:solidFill>
              <a:schemeClr val="tx1"/>
            </a:solidFill>
          </a:ln>
        </c:spPr>
        <c:crossAx val="191102856"/>
        <c:crosses val="autoZero"/>
        <c:crossBetween val="between"/>
      </c:valAx>
      <c:spPr>
        <a:solidFill>
          <a:schemeClr val="accent1">
            <a:alpha val="0"/>
          </a:schemeClr>
        </a:solidFill>
        <a:ln>
          <a:solidFill>
            <a:schemeClr val="tx1"/>
          </a:solidFill>
        </a:ln>
      </c:spPr>
    </c:plotArea>
    <c:legend>
      <c:legendPos val="r"/>
      <c:overlay val="0"/>
    </c:legend>
    <c:plotVisOnly val="1"/>
    <c:dispBlanksAs val="gap"/>
    <c:showDLblsOverMax val="0"/>
  </c:chart>
  <c:spPr>
    <a:solidFill>
      <a:schemeClr val="accent1">
        <a:alpha val="0"/>
      </a:schemeClr>
    </a:solidFill>
    <a:ln>
      <a:solidFill>
        <a:schemeClr val="tx1"/>
      </a:solidFill>
    </a:ln>
  </c:spPr>
  <c:printSettings>
    <c:headerFooter/>
    <c:pageMargins b="0.75" l="0.7" r="0.7" t="0.75" header="0.3" footer="0.3"/>
    <c:pageSetup/>
  </c:printSettings>
</c:chartSpace>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SelectedLevelNumber"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Radio" firstButton="1" fmlaLink="BuyingCompanySettings"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fmlaLink="ShowToClear" lockText="1" noThreeD="1"/>
</file>

<file path=xl/ctrlProps/ctrlProp8.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3" Type="http://schemas.openxmlformats.org/officeDocument/2006/relationships/hyperlink" Target="#'How to use this Document'!A51"/><Relationship Id="rId2" Type="http://schemas.openxmlformats.org/officeDocument/2006/relationships/hyperlink" Target="#Checklist!A1"/><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How to use this Document'!A103:B108"/></Relationships>
</file>

<file path=xl/drawings/_rels/drawing3.xml.rels><?xml version="1.0" encoding="UTF-8" standalone="yes"?>
<Relationships xmlns="http://schemas.openxmlformats.org/package/2006/relationships"><Relationship Id="rId1" Type="http://schemas.openxmlformats.org/officeDocument/2006/relationships/hyperlink" Target="#'How to use this Document'!A130:B135"/></Relationships>
</file>

<file path=xl/drawings/drawing1.xml><?xml version="1.0" encoding="utf-8"?>
<xdr:wsDr xmlns:xdr="http://schemas.openxmlformats.org/drawingml/2006/spreadsheetDrawing" xmlns:a="http://schemas.openxmlformats.org/drawingml/2006/main">
  <xdr:twoCellAnchor>
    <xdr:from>
      <xdr:col>4</xdr:col>
      <xdr:colOff>333375</xdr:colOff>
      <xdr:row>57</xdr:row>
      <xdr:rowOff>9524</xdr:rowOff>
    </xdr:from>
    <xdr:to>
      <xdr:col>13</xdr:col>
      <xdr:colOff>238125</xdr:colOff>
      <xdr:row>73</xdr:row>
      <xdr:rowOff>266700</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7</xdr:col>
          <xdr:colOff>190500</xdr:colOff>
          <xdr:row>29</xdr:row>
          <xdr:rowOff>144780</xdr:rowOff>
        </xdr:from>
        <xdr:to>
          <xdr:col>12</xdr:col>
          <xdr:colOff>297180</xdr:colOff>
          <xdr:row>32</xdr:row>
          <xdr:rowOff>0</xdr:rowOff>
        </xdr:to>
        <xdr:sp macro="" textlink="">
          <xdr:nvSpPr>
            <xdr:cNvPr id="2058" name="Group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487680</xdr:colOff>
          <xdr:row>30</xdr:row>
          <xdr:rowOff>38100</xdr:rowOff>
        </xdr:from>
        <xdr:to>
          <xdr:col>9</xdr:col>
          <xdr:colOff>152400</xdr:colOff>
          <xdr:row>31</xdr:row>
          <xdr:rowOff>68580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ZA" sz="800" b="0" i="0" u="none" strike="noStrike" baseline="0">
                  <a:solidFill>
                    <a:srgbClr val="000000"/>
                  </a:solidFill>
                  <a:latin typeface="Tahoma"/>
                  <a:ea typeface="Tahoma"/>
                  <a:cs typeface="Tahoma"/>
                </a:rPr>
                <a:t>       Basic</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30</xdr:row>
          <xdr:rowOff>38100</xdr:rowOff>
        </xdr:from>
        <xdr:to>
          <xdr:col>11</xdr:col>
          <xdr:colOff>601980</xdr:colOff>
          <xdr:row>31</xdr:row>
          <xdr:rowOff>68580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ZA" sz="800" b="0" i="0" u="none" strike="noStrike" baseline="0">
                  <a:solidFill>
                    <a:srgbClr val="000000"/>
                  </a:solidFill>
                  <a:latin typeface="Tahoma"/>
                  <a:ea typeface="Tahoma"/>
                  <a:cs typeface="Tahoma"/>
                </a:rPr>
                <a:t>   Intermediate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106680</xdr:colOff>
          <xdr:row>42</xdr:row>
          <xdr:rowOff>38100</xdr:rowOff>
        </xdr:from>
        <xdr:to>
          <xdr:col>8</xdr:col>
          <xdr:colOff>144780</xdr:colOff>
          <xdr:row>42</xdr:row>
          <xdr:rowOff>259080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ZA" sz="800" b="0" i="0" u="none" strike="noStrike" baseline="0">
                  <a:solidFill>
                    <a:srgbClr val="000000"/>
                  </a:solidFill>
                  <a:latin typeface="Tahoma"/>
                  <a:ea typeface="Tahoma"/>
                  <a:cs typeface="Tahoma"/>
                </a:rPr>
                <a:t>Don't show outcomes yet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579120</xdr:colOff>
          <xdr:row>42</xdr:row>
          <xdr:rowOff>38100</xdr:rowOff>
        </xdr:from>
        <xdr:to>
          <xdr:col>10</xdr:col>
          <xdr:colOff>76200</xdr:colOff>
          <xdr:row>42</xdr:row>
          <xdr:rowOff>266700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ZA" sz="800" b="0" i="0" u="none" strike="noStrike" baseline="0">
                  <a:solidFill>
                    <a:srgbClr val="000000"/>
                  </a:solidFill>
                  <a:latin typeface="Tahoma"/>
                  <a:ea typeface="Tahoma"/>
                  <a:cs typeface="Tahoma"/>
                </a:rPr>
                <a:t>Show Pass/Fail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42</xdr:row>
          <xdr:rowOff>38100</xdr:rowOff>
        </xdr:from>
        <xdr:to>
          <xdr:col>11</xdr:col>
          <xdr:colOff>419100</xdr:colOff>
          <xdr:row>42</xdr:row>
          <xdr:rowOff>266700</xdr:rowOff>
        </xdr:to>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ZA" sz="800" b="0" i="0" u="none" strike="noStrike" baseline="0">
                  <a:solidFill>
                    <a:srgbClr val="000000"/>
                  </a:solidFill>
                  <a:latin typeface="Tahoma"/>
                  <a:ea typeface="Tahoma"/>
                  <a:cs typeface="Tahoma"/>
                </a:rPr>
                <a:t>Show Score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19</xdr:row>
          <xdr:rowOff>144780</xdr:rowOff>
        </xdr:from>
        <xdr:to>
          <xdr:col>16</xdr:col>
          <xdr:colOff>304800</xdr:colOff>
          <xdr:row>20</xdr:row>
          <xdr:rowOff>182880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ZA" sz="800" b="0" i="0" u="none" strike="noStrike" baseline="0">
                  <a:solidFill>
                    <a:srgbClr val="000000"/>
                  </a:solidFill>
                  <a:latin typeface="Tahoma"/>
                  <a:ea typeface="Tahoma"/>
                  <a:cs typeface="Tahoma"/>
                </a:rPr>
                <a:t>I want to clear data, show me in blue which cells of this sheet, the Checklist Sheet and the Exemptions sheet can be cleared.</a:t>
              </a:r>
            </a:p>
          </xdr:txBody>
        </xdr:sp>
        <xdr:clientData fLocksWithSheet="0" fPrintsWithSheet="0"/>
      </xdr:twoCellAnchor>
    </mc:Choice>
    <mc:Fallback/>
  </mc:AlternateContent>
  <xdr:twoCellAnchor editAs="oneCell">
    <xdr:from>
      <xdr:col>12</xdr:col>
      <xdr:colOff>419100</xdr:colOff>
      <xdr:row>28</xdr:row>
      <xdr:rowOff>95250</xdr:rowOff>
    </xdr:from>
    <xdr:to>
      <xdr:col>16</xdr:col>
      <xdr:colOff>219075</xdr:colOff>
      <xdr:row>33</xdr:row>
      <xdr:rowOff>66675</xdr:rowOff>
    </xdr:to>
    <xdr:sp macro="" textlink="">
      <xdr:nvSpPr>
        <xdr:cNvPr id="3" name="Right Arrow 2">
          <a:hlinkClick xmlns:r="http://schemas.openxmlformats.org/officeDocument/2006/relationships" r:id="rId2"/>
          <a:extLst>
            <a:ext uri="{FF2B5EF4-FFF2-40B4-BE49-F238E27FC236}">
              <a16:creationId xmlns:a16="http://schemas.microsoft.com/office/drawing/2014/main" id="{00000000-0008-0000-0100-000003000000}"/>
            </a:ext>
          </a:extLst>
        </xdr:cNvPr>
        <xdr:cNvSpPr/>
      </xdr:nvSpPr>
      <xdr:spPr>
        <a:xfrm>
          <a:off x="7734300" y="6543675"/>
          <a:ext cx="2238375" cy="923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Click here to answer the Checklist</a:t>
          </a:r>
          <a:r>
            <a:rPr lang="en-GB" sz="1100" baseline="0"/>
            <a:t> </a:t>
          </a:r>
          <a:r>
            <a:rPr lang="en-GB" sz="1100"/>
            <a:t>questions</a:t>
          </a:r>
        </a:p>
      </xdr:txBody>
    </xdr:sp>
    <xdr:clientData fPrintsWithSheet="0"/>
  </xdr:twoCellAnchor>
  <mc:AlternateContent xmlns:mc="http://schemas.openxmlformats.org/markup-compatibility/2006">
    <mc:Choice xmlns:a14="http://schemas.microsoft.com/office/drawing/2010/main" Requires="a14">
      <xdr:twoCellAnchor editAs="oneCell">
        <xdr:from>
          <xdr:col>4</xdr:col>
          <xdr:colOff>533400</xdr:colOff>
          <xdr:row>34</xdr:row>
          <xdr:rowOff>144780</xdr:rowOff>
        </xdr:from>
        <xdr:to>
          <xdr:col>11</xdr:col>
          <xdr:colOff>495300</xdr:colOff>
          <xdr:row>42</xdr:row>
          <xdr:rowOff>297180</xdr:rowOff>
        </xdr:to>
        <xdr:sp macro="" textlink="">
          <xdr:nvSpPr>
            <xdr:cNvPr id="2093" name="Group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5</xdr:col>
      <xdr:colOff>238125</xdr:colOff>
      <xdr:row>1</xdr:row>
      <xdr:rowOff>28575</xdr:rowOff>
    </xdr:from>
    <xdr:to>
      <xdr:col>8</xdr:col>
      <xdr:colOff>114300</xdr:colOff>
      <xdr:row>1</xdr:row>
      <xdr:rowOff>257175</xdr:rowOff>
    </xdr:to>
    <xdr:sp macro="" textlink="">
      <xdr:nvSpPr>
        <xdr:cNvPr id="12" name="Rectangle 11">
          <a:hlinkClick xmlns:r="http://schemas.openxmlformats.org/officeDocument/2006/relationships" r:id="rId3"/>
          <a:extLst>
            <a:ext uri="{FF2B5EF4-FFF2-40B4-BE49-F238E27FC236}">
              <a16:creationId xmlns:a16="http://schemas.microsoft.com/office/drawing/2014/main" id="{00000000-0008-0000-0100-00000C000000}"/>
            </a:ext>
          </a:extLst>
        </xdr:cNvPr>
        <xdr:cNvSpPr/>
      </xdr:nvSpPr>
      <xdr:spPr>
        <a:xfrm>
          <a:off x="3286125" y="219075"/>
          <a:ext cx="1704975" cy="2286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How to use this sheet</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76200</xdr:colOff>
      <xdr:row>2</xdr:row>
      <xdr:rowOff>200025</xdr:rowOff>
    </xdr:from>
    <xdr:to>
      <xdr:col>4</xdr:col>
      <xdr:colOff>1781175</xdr:colOff>
      <xdr:row>2</xdr:row>
      <xdr:rowOff>428625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2249150" y="628650"/>
          <a:ext cx="1704975" cy="2286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How to use this sheet</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752475</xdr:colOff>
      <xdr:row>0</xdr:row>
      <xdr:rowOff>38100</xdr:rowOff>
    </xdr:from>
    <xdr:to>
      <xdr:col>1</xdr:col>
      <xdr:colOff>2457450</xdr:colOff>
      <xdr:row>0</xdr:row>
      <xdr:rowOff>266700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2571750" y="38100"/>
          <a:ext cx="1704975" cy="2286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How to use this sheet</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healaufs/Downloads/Boo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B146"/>
  <sheetViews>
    <sheetView showGridLines="0" workbookViewId="0">
      <selection activeCell="A51" sqref="A51"/>
    </sheetView>
  </sheetViews>
  <sheetFormatPr defaultColWidth="0" defaultRowHeight="13.2" x14ac:dyDescent="0.25"/>
  <cols>
    <col min="1" max="1" width="13.88671875" customWidth="1"/>
    <col min="2" max="2" width="179" style="35" customWidth="1"/>
    <col min="3" max="16384" width="9.109375" hidden="1"/>
  </cols>
  <sheetData>
    <row r="1" spans="1:2" ht="22.8" x14ac:dyDescent="0.4">
      <c r="A1" s="275" t="s">
        <v>645</v>
      </c>
      <c r="B1" s="278"/>
    </row>
    <row r="2" spans="1:2" x14ac:dyDescent="0.25">
      <c r="A2" s="276"/>
      <c r="B2" s="278"/>
    </row>
    <row r="3" spans="1:2" x14ac:dyDescent="0.25">
      <c r="A3" s="277" t="s">
        <v>638</v>
      </c>
      <c r="B3" s="280"/>
    </row>
    <row r="4" spans="1:2" x14ac:dyDescent="0.25">
      <c r="A4" s="276"/>
      <c r="B4" s="278" t="s">
        <v>544</v>
      </c>
    </row>
    <row r="5" spans="1:2" x14ac:dyDescent="0.25">
      <c r="A5" s="276"/>
      <c r="B5" s="278" t="s">
        <v>545</v>
      </c>
    </row>
    <row r="6" spans="1:2" ht="26.4" x14ac:dyDescent="0.25">
      <c r="A6" s="276"/>
      <c r="B6" s="278" t="s">
        <v>546</v>
      </c>
    </row>
    <row r="7" spans="1:2" x14ac:dyDescent="0.25">
      <c r="A7" s="276"/>
      <c r="B7" s="282" t="s">
        <v>651</v>
      </c>
    </row>
    <row r="8" spans="1:2" x14ac:dyDescent="0.25">
      <c r="A8" s="276"/>
      <c r="B8" s="279" t="s">
        <v>653</v>
      </c>
    </row>
    <row r="9" spans="1:2" x14ac:dyDescent="0.25">
      <c r="A9" s="276"/>
      <c r="B9" s="279" t="s">
        <v>652</v>
      </c>
    </row>
    <row r="10" spans="1:2" x14ac:dyDescent="0.25">
      <c r="A10" s="276"/>
      <c r="B10" s="278"/>
    </row>
    <row r="11" spans="1:2" x14ac:dyDescent="0.25">
      <c r="A11" s="277" t="s">
        <v>639</v>
      </c>
      <c r="B11" s="280"/>
    </row>
    <row r="12" spans="1:2" x14ac:dyDescent="0.25">
      <c r="A12" s="276"/>
      <c r="B12" s="278" t="s">
        <v>547</v>
      </c>
    </row>
    <row r="13" spans="1:2" x14ac:dyDescent="0.25">
      <c r="A13" s="276"/>
      <c r="B13" s="282" t="s">
        <v>548</v>
      </c>
    </row>
    <row r="14" spans="1:2" x14ac:dyDescent="0.25">
      <c r="A14" s="276"/>
      <c r="B14" s="282" t="s">
        <v>654</v>
      </c>
    </row>
    <row r="15" spans="1:2" x14ac:dyDescent="0.25">
      <c r="A15" s="276"/>
      <c r="B15" s="282" t="s">
        <v>549</v>
      </c>
    </row>
    <row r="16" spans="1:2" x14ac:dyDescent="0.25">
      <c r="A16" s="276"/>
      <c r="B16" s="282" t="s">
        <v>550</v>
      </c>
    </row>
    <row r="17" spans="1:2" x14ac:dyDescent="0.25">
      <c r="A17" s="276"/>
      <c r="B17" s="278"/>
    </row>
    <row r="18" spans="1:2" x14ac:dyDescent="0.25">
      <c r="A18" s="277" t="s">
        <v>640</v>
      </c>
      <c r="B18" s="280"/>
    </row>
    <row r="19" spans="1:2" x14ac:dyDescent="0.25">
      <c r="A19" s="276"/>
      <c r="B19" s="282" t="s">
        <v>551</v>
      </c>
    </row>
    <row r="20" spans="1:2" x14ac:dyDescent="0.25">
      <c r="A20" s="276"/>
      <c r="B20" s="282" t="s">
        <v>552</v>
      </c>
    </row>
    <row r="21" spans="1:2" x14ac:dyDescent="0.25">
      <c r="A21" s="276"/>
      <c r="B21" s="282" t="s">
        <v>553</v>
      </c>
    </row>
    <row r="22" spans="1:2" ht="105.6" x14ac:dyDescent="0.25">
      <c r="A22" s="276"/>
      <c r="B22" s="282" t="s">
        <v>655</v>
      </c>
    </row>
    <row r="23" spans="1:2" x14ac:dyDescent="0.25">
      <c r="A23" s="276"/>
      <c r="B23" s="278"/>
    </row>
    <row r="24" spans="1:2" x14ac:dyDescent="0.25">
      <c r="A24" s="277" t="s">
        <v>641</v>
      </c>
      <c r="B24" s="280"/>
    </row>
    <row r="25" spans="1:2" ht="26.4" x14ac:dyDescent="0.25">
      <c r="A25" s="276"/>
      <c r="B25" s="278" t="s">
        <v>554</v>
      </c>
    </row>
    <row r="26" spans="1:2" ht="26.4" x14ac:dyDescent="0.25">
      <c r="A26" s="276"/>
      <c r="B26" s="282" t="s">
        <v>555</v>
      </c>
    </row>
    <row r="27" spans="1:2" x14ac:dyDescent="0.25">
      <c r="A27" s="276"/>
      <c r="B27" s="281" t="s">
        <v>556</v>
      </c>
    </row>
    <row r="28" spans="1:2" x14ac:dyDescent="0.25">
      <c r="A28" s="276"/>
      <c r="B28" s="281" t="s">
        <v>557</v>
      </c>
    </row>
    <row r="29" spans="1:2" x14ac:dyDescent="0.25">
      <c r="A29" s="276"/>
      <c r="B29" s="279" t="s">
        <v>563</v>
      </c>
    </row>
    <row r="30" spans="1:2" x14ac:dyDescent="0.25">
      <c r="A30" s="276"/>
      <c r="B30" s="279" t="s">
        <v>564</v>
      </c>
    </row>
    <row r="31" spans="1:2" x14ac:dyDescent="0.25">
      <c r="A31" s="276"/>
      <c r="B31" s="279" t="s">
        <v>565</v>
      </c>
    </row>
    <row r="32" spans="1:2" x14ac:dyDescent="0.25">
      <c r="A32" s="276"/>
      <c r="B32" s="278"/>
    </row>
    <row r="33" spans="1:2" x14ac:dyDescent="0.25">
      <c r="A33" s="277" t="s">
        <v>642</v>
      </c>
      <c r="B33" s="280"/>
    </row>
    <row r="34" spans="1:2" x14ac:dyDescent="0.25">
      <c r="A34" s="276"/>
      <c r="B34" s="282" t="s">
        <v>558</v>
      </c>
    </row>
    <row r="35" spans="1:2" x14ac:dyDescent="0.25">
      <c r="A35" s="276"/>
      <c r="B35" s="278" t="s">
        <v>559</v>
      </c>
    </row>
    <row r="36" spans="1:2" x14ac:dyDescent="0.25">
      <c r="A36" s="276"/>
      <c r="B36" s="278" t="s">
        <v>560</v>
      </c>
    </row>
    <row r="37" spans="1:2" x14ac:dyDescent="0.25">
      <c r="A37" s="276"/>
      <c r="B37" s="278" t="s">
        <v>561</v>
      </c>
    </row>
    <row r="38" spans="1:2" ht="26.4" x14ac:dyDescent="0.25">
      <c r="A38" s="276"/>
      <c r="B38" s="278" t="s">
        <v>562</v>
      </c>
    </row>
    <row r="39" spans="1:2" ht="16.350000000000001" customHeight="1" x14ac:dyDescent="0.25">
      <c r="A39" s="276"/>
      <c r="B39" s="282" t="s">
        <v>661</v>
      </c>
    </row>
    <row r="40" spans="1:2" ht="26.4" x14ac:dyDescent="0.25">
      <c r="A40" s="276"/>
      <c r="B40" s="282" t="s">
        <v>662</v>
      </c>
    </row>
    <row r="41" spans="1:2" x14ac:dyDescent="0.25">
      <c r="A41" s="276"/>
      <c r="B41" s="323" t="s">
        <v>646</v>
      </c>
    </row>
    <row r="42" spans="1:2" x14ac:dyDescent="0.25">
      <c r="A42" s="276"/>
      <c r="B42" s="324" t="s">
        <v>566</v>
      </c>
    </row>
    <row r="43" spans="1:2" x14ac:dyDescent="0.25">
      <c r="A43" s="276"/>
      <c r="B43" s="324" t="s">
        <v>567</v>
      </c>
    </row>
    <row r="44" spans="1:2" x14ac:dyDescent="0.25">
      <c r="A44" s="276"/>
      <c r="B44" s="324" t="s">
        <v>568</v>
      </c>
    </row>
    <row r="45" spans="1:2" x14ac:dyDescent="0.25">
      <c r="A45" s="276"/>
      <c r="B45" s="324" t="s">
        <v>569</v>
      </c>
    </row>
    <row r="46" spans="1:2" x14ac:dyDescent="0.25">
      <c r="A46" s="276"/>
      <c r="B46" s="324" t="s">
        <v>570</v>
      </c>
    </row>
    <row r="47" spans="1:2" x14ac:dyDescent="0.25">
      <c r="A47" s="276"/>
      <c r="B47" s="324" t="s">
        <v>571</v>
      </c>
    </row>
    <row r="48" spans="1:2" x14ac:dyDescent="0.25">
      <c r="A48" s="276"/>
      <c r="B48" s="324" t="s">
        <v>572</v>
      </c>
    </row>
    <row r="49" spans="1:2" x14ac:dyDescent="0.25">
      <c r="A49" s="276"/>
      <c r="B49" s="324" t="s">
        <v>573</v>
      </c>
    </row>
    <row r="50" spans="1:2" x14ac:dyDescent="0.25">
      <c r="A50" s="276"/>
      <c r="B50" s="324" t="s">
        <v>574</v>
      </c>
    </row>
    <row r="51" spans="1:2" x14ac:dyDescent="0.25">
      <c r="A51" s="276"/>
      <c r="B51" s="278"/>
    </row>
    <row r="52" spans="1:2" ht="15" thickBot="1" x14ac:dyDescent="0.3">
      <c r="A52" s="322" t="s">
        <v>643</v>
      </c>
      <c r="B52" s="299"/>
    </row>
    <row r="53" spans="1:2" ht="15" thickBot="1" x14ac:dyDescent="0.3">
      <c r="A53" s="297" t="s">
        <v>66</v>
      </c>
      <c r="B53" s="284"/>
    </row>
    <row r="54" spans="1:2" ht="15" thickBot="1" x14ac:dyDescent="0.3">
      <c r="A54" s="270" t="s">
        <v>239</v>
      </c>
      <c r="B54" s="285" t="s">
        <v>575</v>
      </c>
    </row>
    <row r="55" spans="1:2" ht="43.2" x14ac:dyDescent="0.25">
      <c r="A55" s="268" t="s">
        <v>576</v>
      </c>
      <c r="B55" s="286" t="s">
        <v>663</v>
      </c>
    </row>
    <row r="56" spans="1:2" ht="14.4" x14ac:dyDescent="0.25">
      <c r="A56" s="269"/>
      <c r="B56" s="287" t="s">
        <v>577</v>
      </c>
    </row>
    <row r="57" spans="1:2" ht="27.6" x14ac:dyDescent="0.25">
      <c r="A57" s="269"/>
      <c r="B57" s="287" t="s">
        <v>578</v>
      </c>
    </row>
    <row r="58" spans="1:2" ht="27.6" x14ac:dyDescent="0.25">
      <c r="A58" s="269"/>
      <c r="B58" s="287" t="s">
        <v>579</v>
      </c>
    </row>
    <row r="59" spans="1:2" ht="27.6" x14ac:dyDescent="0.25">
      <c r="A59" s="269"/>
      <c r="B59" s="287" t="s">
        <v>580</v>
      </c>
    </row>
    <row r="60" spans="1:2" ht="14.4" x14ac:dyDescent="0.25">
      <c r="A60" s="269"/>
      <c r="B60" s="287" t="s">
        <v>581</v>
      </c>
    </row>
    <row r="61" spans="1:2" ht="28.2" thickBot="1" x14ac:dyDescent="0.3">
      <c r="A61" s="269"/>
      <c r="B61" s="287" t="s">
        <v>582</v>
      </c>
    </row>
    <row r="62" spans="1:2" ht="29.4" thickBot="1" x14ac:dyDescent="0.3">
      <c r="A62" s="325" t="s">
        <v>583</v>
      </c>
      <c r="B62" s="325" t="s">
        <v>584</v>
      </c>
    </row>
    <row r="63" spans="1:2" ht="29.4" thickBot="1" x14ac:dyDescent="0.3">
      <c r="A63" s="270" t="s">
        <v>637</v>
      </c>
      <c r="B63" s="285" t="s">
        <v>585</v>
      </c>
    </row>
    <row r="64" spans="1:2" ht="15" thickBot="1" x14ac:dyDescent="0.3">
      <c r="A64" s="288" t="s">
        <v>240</v>
      </c>
      <c r="B64" s="285" t="s">
        <v>586</v>
      </c>
    </row>
    <row r="65" spans="1:2" ht="15" thickBot="1" x14ac:dyDescent="0.3">
      <c r="A65" s="270" t="s">
        <v>241</v>
      </c>
      <c r="B65" s="285" t="s">
        <v>587</v>
      </c>
    </row>
    <row r="66" spans="1:2" ht="15" thickBot="1" x14ac:dyDescent="0.3">
      <c r="A66" s="270" t="s">
        <v>588</v>
      </c>
      <c r="B66" s="285" t="s">
        <v>656</v>
      </c>
    </row>
    <row r="67" spans="1:2" ht="15" thickBot="1" x14ac:dyDescent="0.3">
      <c r="A67" s="270" t="s">
        <v>237</v>
      </c>
      <c r="B67" s="285" t="s">
        <v>589</v>
      </c>
    </row>
    <row r="68" spans="1:2" ht="15" thickBot="1" x14ac:dyDescent="0.3">
      <c r="A68" s="289"/>
      <c r="B68" s="278"/>
    </row>
    <row r="69" spans="1:2" ht="15" thickBot="1" x14ac:dyDescent="0.3">
      <c r="A69" s="297" t="s">
        <v>243</v>
      </c>
      <c r="B69" s="284"/>
    </row>
    <row r="70" spans="1:2" ht="15" thickBot="1" x14ac:dyDescent="0.3">
      <c r="A70" s="270" t="s">
        <v>239</v>
      </c>
      <c r="B70" s="285" t="s">
        <v>590</v>
      </c>
    </row>
    <row r="71" spans="1:2" ht="15" thickBot="1" x14ac:dyDescent="0.3">
      <c r="A71" s="270" t="s">
        <v>238</v>
      </c>
      <c r="B71" s="285" t="s">
        <v>591</v>
      </c>
    </row>
    <row r="72" spans="1:2" ht="15" thickBot="1" x14ac:dyDescent="0.3">
      <c r="A72" s="270" t="s">
        <v>241</v>
      </c>
      <c r="B72" s="285" t="s">
        <v>587</v>
      </c>
    </row>
    <row r="73" spans="1:2" ht="15" thickBot="1" x14ac:dyDescent="0.3">
      <c r="A73" s="270" t="s">
        <v>588</v>
      </c>
      <c r="B73" s="285" t="s">
        <v>657</v>
      </c>
    </row>
    <row r="74" spans="1:2" ht="15" thickBot="1" x14ac:dyDescent="0.3">
      <c r="A74" s="270" t="s">
        <v>237</v>
      </c>
      <c r="B74" s="285" t="s">
        <v>589</v>
      </c>
    </row>
    <row r="75" spans="1:2" ht="15" thickBot="1" x14ac:dyDescent="0.3">
      <c r="A75" s="289"/>
      <c r="B75" s="278"/>
    </row>
    <row r="76" spans="1:2" ht="15" thickBot="1" x14ac:dyDescent="0.3">
      <c r="A76" s="297" t="s">
        <v>592</v>
      </c>
      <c r="B76" s="290"/>
    </row>
    <row r="77" spans="1:2" ht="15" thickBot="1" x14ac:dyDescent="0.3">
      <c r="A77" s="270" t="s">
        <v>259</v>
      </c>
      <c r="B77" s="285" t="s">
        <v>593</v>
      </c>
    </row>
    <row r="78" spans="1:2" ht="15" thickBot="1" x14ac:dyDescent="0.3">
      <c r="A78" s="270" t="s">
        <v>594</v>
      </c>
      <c r="B78" s="285" t="s">
        <v>595</v>
      </c>
    </row>
    <row r="79" spans="1:2" ht="15" thickBot="1" x14ac:dyDescent="0.3">
      <c r="A79" s="270" t="s">
        <v>236</v>
      </c>
      <c r="B79" s="285" t="s">
        <v>596</v>
      </c>
    </row>
    <row r="80" spans="1:2" ht="14.4" x14ac:dyDescent="0.25">
      <c r="A80" s="268" t="s">
        <v>234</v>
      </c>
      <c r="B80" s="300" t="s">
        <v>597</v>
      </c>
    </row>
    <row r="81" spans="1:2" ht="14.4" x14ac:dyDescent="0.25">
      <c r="A81" s="269"/>
      <c r="B81" s="300" t="s">
        <v>598</v>
      </c>
    </row>
    <row r="82" spans="1:2" ht="14.4" x14ac:dyDescent="0.25">
      <c r="A82" s="269"/>
      <c r="B82" s="300" t="s">
        <v>599</v>
      </c>
    </row>
    <row r="83" spans="1:2" ht="28.8" x14ac:dyDescent="0.25">
      <c r="A83" s="269"/>
      <c r="B83" s="300" t="s">
        <v>600</v>
      </c>
    </row>
    <row r="84" spans="1:2" ht="15" thickBot="1" x14ac:dyDescent="0.3">
      <c r="A84" s="270"/>
      <c r="B84" s="301" t="s">
        <v>601</v>
      </c>
    </row>
    <row r="85" spans="1:2" ht="32.1" customHeight="1" x14ac:dyDescent="0.25">
      <c r="A85" s="342" t="s">
        <v>465</v>
      </c>
      <c r="B85" s="300" t="s">
        <v>602</v>
      </c>
    </row>
    <row r="86" spans="1:2" ht="28.8" x14ac:dyDescent="0.25">
      <c r="A86" s="344"/>
      <c r="B86" s="300" t="s">
        <v>603</v>
      </c>
    </row>
    <row r="87" spans="1:2" ht="15" thickBot="1" x14ac:dyDescent="0.3">
      <c r="A87" s="343"/>
      <c r="B87" s="301" t="s">
        <v>604</v>
      </c>
    </row>
    <row r="88" spans="1:2" ht="20.100000000000001" customHeight="1" x14ac:dyDescent="0.25">
      <c r="A88" s="342" t="s">
        <v>605</v>
      </c>
      <c r="B88" s="300" t="s">
        <v>606</v>
      </c>
    </row>
    <row r="89" spans="1:2" ht="28.8" x14ac:dyDescent="0.25">
      <c r="A89" s="344"/>
      <c r="B89" s="300" t="s">
        <v>607</v>
      </c>
    </row>
    <row r="90" spans="1:2" ht="29.4" thickBot="1" x14ac:dyDescent="0.3">
      <c r="A90" s="343"/>
      <c r="B90" s="301" t="s">
        <v>608</v>
      </c>
    </row>
    <row r="91" spans="1:2" ht="22.35" customHeight="1" x14ac:dyDescent="0.25">
      <c r="A91" s="342" t="s">
        <v>479</v>
      </c>
      <c r="B91" s="300" t="s">
        <v>609</v>
      </c>
    </row>
    <row r="92" spans="1:2" ht="17.399999999999999" customHeight="1" thickBot="1" x14ac:dyDescent="0.3">
      <c r="A92" s="343"/>
      <c r="B92" s="300" t="s">
        <v>610</v>
      </c>
    </row>
    <row r="93" spans="1:2" ht="29.4" thickBot="1" x14ac:dyDescent="0.3">
      <c r="A93" s="270" t="s">
        <v>261</v>
      </c>
      <c r="B93" s="325" t="s">
        <v>611</v>
      </c>
    </row>
    <row r="94" spans="1:2" ht="14.4" x14ac:dyDescent="0.25">
      <c r="A94" s="268" t="s">
        <v>612</v>
      </c>
      <c r="B94" s="300" t="s">
        <v>613</v>
      </c>
    </row>
    <row r="95" spans="1:2" ht="14.4" x14ac:dyDescent="0.25">
      <c r="A95" s="269"/>
      <c r="B95" s="300" t="s">
        <v>614</v>
      </c>
    </row>
    <row r="96" spans="1:2" ht="14.4" x14ac:dyDescent="0.25">
      <c r="A96" s="269"/>
      <c r="B96" s="300" t="s">
        <v>615</v>
      </c>
    </row>
    <row r="97" spans="1:2" ht="14.4" x14ac:dyDescent="0.25">
      <c r="A97" s="269"/>
      <c r="B97" s="300" t="s">
        <v>658</v>
      </c>
    </row>
    <row r="98" spans="1:2" ht="14.4" x14ac:dyDescent="0.25">
      <c r="A98" s="269"/>
      <c r="B98" s="300" t="s">
        <v>616</v>
      </c>
    </row>
    <row r="99" spans="1:2" ht="15" thickBot="1" x14ac:dyDescent="0.3">
      <c r="A99" s="270"/>
      <c r="B99" s="301" t="s">
        <v>617</v>
      </c>
    </row>
    <row r="100" spans="1:2" ht="14.4" x14ac:dyDescent="0.25">
      <c r="A100" s="289"/>
      <c r="B100" s="278"/>
    </row>
    <row r="101" spans="1:2" ht="14.4" x14ac:dyDescent="0.3">
      <c r="A101" s="322" t="s">
        <v>644</v>
      </c>
      <c r="B101" s="291"/>
    </row>
    <row r="102" spans="1:2" ht="14.4" x14ac:dyDescent="0.3">
      <c r="A102" s="276"/>
      <c r="B102" s="292" t="s">
        <v>659</v>
      </c>
    </row>
    <row r="103" spans="1:2" ht="14.4" x14ac:dyDescent="0.3">
      <c r="A103" s="276"/>
      <c r="B103" s="292" t="s">
        <v>618</v>
      </c>
    </row>
    <row r="104" spans="1:2" ht="28.8" x14ac:dyDescent="0.3">
      <c r="A104" s="276"/>
      <c r="B104" s="293" t="s">
        <v>660</v>
      </c>
    </row>
    <row r="105" spans="1:2" ht="28.8" x14ac:dyDescent="0.3">
      <c r="A105" s="276"/>
      <c r="B105" s="292" t="s">
        <v>619</v>
      </c>
    </row>
    <row r="106" spans="1:2" ht="14.4" x14ac:dyDescent="0.3">
      <c r="A106" s="276"/>
      <c r="B106" s="292" t="s">
        <v>648</v>
      </c>
    </row>
    <row r="107" spans="1:2" ht="14.4" x14ac:dyDescent="0.25">
      <c r="A107" s="289"/>
      <c r="B107" s="278"/>
    </row>
    <row r="108" spans="1:2" ht="14.4" x14ac:dyDescent="0.25">
      <c r="A108" s="322" t="s">
        <v>677</v>
      </c>
      <c r="B108" s="278"/>
    </row>
    <row r="109" spans="1:2" ht="14.4" x14ac:dyDescent="0.25">
      <c r="A109" s="289"/>
      <c r="B109" s="278" t="s">
        <v>666</v>
      </c>
    </row>
    <row r="110" spans="1:2" ht="14.4" x14ac:dyDescent="0.25">
      <c r="A110" s="289"/>
      <c r="B110" s="278" t="s">
        <v>667</v>
      </c>
    </row>
    <row r="111" spans="1:2" ht="14.4" x14ac:dyDescent="0.25">
      <c r="A111" s="289"/>
      <c r="B111" s="278"/>
    </row>
    <row r="112" spans="1:2" ht="14.4" x14ac:dyDescent="0.3">
      <c r="A112" s="283" t="s">
        <v>668</v>
      </c>
      <c r="B112" s="291"/>
    </row>
    <row r="113" spans="1:2" ht="14.4" x14ac:dyDescent="0.3">
      <c r="A113" s="276"/>
      <c r="B113" s="291" t="s">
        <v>620</v>
      </c>
    </row>
    <row r="114" spans="1:2" ht="14.4" x14ac:dyDescent="0.3">
      <c r="A114" s="276"/>
      <c r="B114" s="294" t="s">
        <v>621</v>
      </c>
    </row>
    <row r="115" spans="1:2" ht="14.4" x14ac:dyDescent="0.3">
      <c r="A115" s="276"/>
      <c r="B115" s="291"/>
    </row>
    <row r="116" spans="1:2" ht="14.4" x14ac:dyDescent="0.3">
      <c r="A116" s="276"/>
      <c r="B116" s="291" t="s">
        <v>622</v>
      </c>
    </row>
    <row r="117" spans="1:2" ht="14.4" x14ac:dyDescent="0.3">
      <c r="A117" s="276"/>
      <c r="B117" s="294" t="s">
        <v>623</v>
      </c>
    </row>
    <row r="118" spans="1:2" ht="14.4" x14ac:dyDescent="0.3">
      <c r="A118" s="276"/>
      <c r="B118" s="295" t="s">
        <v>624</v>
      </c>
    </row>
    <row r="119" spans="1:2" ht="14.4" x14ac:dyDescent="0.3">
      <c r="A119" s="276"/>
      <c r="B119" s="291"/>
    </row>
    <row r="120" spans="1:2" ht="14.4" x14ac:dyDescent="0.3">
      <c r="A120" s="276"/>
      <c r="B120" s="291" t="s">
        <v>625</v>
      </c>
    </row>
    <row r="121" spans="1:2" ht="14.4" x14ac:dyDescent="0.3">
      <c r="A121" s="276"/>
      <c r="B121" s="294" t="s">
        <v>626</v>
      </c>
    </row>
    <row r="122" spans="1:2" ht="14.4" x14ac:dyDescent="0.3">
      <c r="A122" s="276"/>
      <c r="B122" s="291"/>
    </row>
    <row r="123" spans="1:2" ht="14.4" x14ac:dyDescent="0.3">
      <c r="A123" s="276"/>
      <c r="B123" s="291" t="s">
        <v>627</v>
      </c>
    </row>
    <row r="124" spans="1:2" ht="14.4" x14ac:dyDescent="0.3">
      <c r="A124" s="276"/>
      <c r="B124" s="294" t="s">
        <v>628</v>
      </c>
    </row>
    <row r="125" spans="1:2" ht="14.4" x14ac:dyDescent="0.3">
      <c r="A125" s="276"/>
      <c r="B125" s="291"/>
    </row>
    <row r="126" spans="1:2" ht="14.4" x14ac:dyDescent="0.3">
      <c r="A126" s="276"/>
      <c r="B126" s="291" t="s">
        <v>629</v>
      </c>
    </row>
    <row r="127" spans="1:2" ht="14.4" x14ac:dyDescent="0.3">
      <c r="A127" s="276"/>
      <c r="B127" s="294"/>
    </row>
    <row r="128" spans="1:2" ht="28.8" x14ac:dyDescent="0.3">
      <c r="A128" s="276"/>
      <c r="B128" s="291" t="s">
        <v>630</v>
      </c>
    </row>
    <row r="129" spans="1:2" ht="14.4" x14ac:dyDescent="0.3">
      <c r="A129" s="276"/>
      <c r="B129" s="294"/>
    </row>
    <row r="130" spans="1:2" ht="14.4" x14ac:dyDescent="0.3">
      <c r="A130" s="276"/>
      <c r="B130" s="295" t="s">
        <v>631</v>
      </c>
    </row>
    <row r="131" spans="1:2" ht="14.4" x14ac:dyDescent="0.3">
      <c r="A131" s="276"/>
      <c r="B131" s="294"/>
    </row>
    <row r="132" spans="1:2" ht="14.4" x14ac:dyDescent="0.3">
      <c r="A132" s="322" t="s">
        <v>669</v>
      </c>
      <c r="B132" s="291"/>
    </row>
    <row r="133" spans="1:2" ht="14.4" x14ac:dyDescent="0.3">
      <c r="A133" s="276"/>
      <c r="B133" s="292" t="s">
        <v>632</v>
      </c>
    </row>
    <row r="134" spans="1:2" ht="14.4" x14ac:dyDescent="0.3">
      <c r="A134" s="276"/>
      <c r="B134" s="292" t="s">
        <v>633</v>
      </c>
    </row>
    <row r="135" spans="1:2" ht="14.1" customHeight="1" x14ac:dyDescent="0.3">
      <c r="A135" s="276"/>
      <c r="B135" s="292" t="s">
        <v>634</v>
      </c>
    </row>
    <row r="136" spans="1:2" ht="14.4" x14ac:dyDescent="0.3">
      <c r="A136" s="276"/>
      <c r="B136" s="292" t="s">
        <v>635</v>
      </c>
    </row>
    <row r="137" spans="1:2" ht="14.4" x14ac:dyDescent="0.3">
      <c r="A137" s="276"/>
      <c r="B137" s="292" t="s">
        <v>636</v>
      </c>
    </row>
    <row r="140" spans="1:2" ht="14.4" x14ac:dyDescent="0.3">
      <c r="A140" s="335" t="s">
        <v>670</v>
      </c>
    </row>
    <row r="141" spans="1:2" x14ac:dyDescent="0.25">
      <c r="B141" s="35" t="s">
        <v>671</v>
      </c>
    </row>
    <row r="142" spans="1:2" ht="26.4" x14ac:dyDescent="0.25">
      <c r="B142" s="35" t="s">
        <v>672</v>
      </c>
    </row>
    <row r="143" spans="1:2" x14ac:dyDescent="0.25">
      <c r="B143" s="35" t="s">
        <v>673</v>
      </c>
    </row>
    <row r="144" spans="1:2" x14ac:dyDescent="0.25">
      <c r="B144" s="336" t="s">
        <v>674</v>
      </c>
    </row>
    <row r="145" spans="2:2" x14ac:dyDescent="0.25">
      <c r="B145" s="336" t="s">
        <v>675</v>
      </c>
    </row>
    <row r="146" spans="2:2" ht="26.4" x14ac:dyDescent="0.25">
      <c r="B146" s="336" t="s">
        <v>676</v>
      </c>
    </row>
  </sheetData>
  <sheetProtection sheet="1" objects="1" scenarios="1" formatRows="0"/>
  <mergeCells count="3">
    <mergeCell ref="A91:A92"/>
    <mergeCell ref="A85:A87"/>
    <mergeCell ref="A88:A90"/>
  </mergeCells>
  <hyperlinks>
    <hyperlink ref="A101" location="Checklist!A1" display="7 Checklist" xr:uid="{00000000-0004-0000-0000-000000000000}"/>
    <hyperlink ref="A132" location="Exemptions!A1" display="9 Exemptions" xr:uid="{00000000-0004-0000-0000-000001000000}"/>
    <hyperlink ref="A52" location="'Summary and report'!A1" display="6 Summary and report worksheet" xr:uid="{00000000-0004-0000-0000-000002000000}"/>
    <hyperlink ref="A108" location="'Conformity Overview'!A1" display="8 Conformance Overview " xr:uid="{00000000-0004-0000-0000-000003000000}"/>
    <hyperlink ref="A140" location="'User Guidance'!A1" display="11 User Guidance" xr:uid="{00000000-0004-0000-0000-000004000000}"/>
  </hyperlinks>
  <pageMargins left="0.7" right="0.74" top="0.75" bottom="0.75" header="0.3" footer="0.3"/>
  <pageSetup paperSize="9" scale="90" fitToHeight="0" orientation="landscape" horizontalDpi="1200" verticalDpi="1200"/>
  <headerFooter>
    <oddFooter>&amp;CGFSI Global Markets Programme Manufacturing: Edition 2 April 2015</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70C0"/>
    <pageSetUpPr fitToPage="1"/>
  </sheetPr>
  <dimension ref="A1:S78"/>
  <sheetViews>
    <sheetView showGridLines="0" workbookViewId="0">
      <selection activeCell="C31" sqref="C31"/>
    </sheetView>
  </sheetViews>
  <sheetFormatPr defaultColWidth="0" defaultRowHeight="14.4" zeroHeight="1" x14ac:dyDescent="0.3"/>
  <cols>
    <col min="1" max="1" width="9.109375" style="9" customWidth="1"/>
    <col min="2" max="3" width="9.109375" style="10" customWidth="1"/>
    <col min="4" max="17" width="9.109375" style="9" customWidth="1"/>
    <col min="18" max="19" width="9.109375" style="8" hidden="1" customWidth="1"/>
    <col min="20" max="16384" width="9.109375" style="9" hidden="1"/>
  </cols>
  <sheetData>
    <row r="1" spans="1:17" x14ac:dyDescent="0.3">
      <c r="A1" s="10"/>
      <c r="D1" s="347"/>
      <c r="E1" s="347"/>
      <c r="F1" s="347"/>
      <c r="G1" s="347"/>
      <c r="H1" s="347"/>
      <c r="I1" s="347"/>
      <c r="K1" s="10"/>
      <c r="L1" s="10"/>
      <c r="M1" s="10"/>
      <c r="N1" s="10"/>
      <c r="O1" s="10"/>
      <c r="P1" s="10"/>
      <c r="Q1" s="10"/>
    </row>
    <row r="2" spans="1:17" ht="25.8" x14ac:dyDescent="0.3">
      <c r="A2" s="10"/>
      <c r="B2" s="27" t="s">
        <v>66</v>
      </c>
      <c r="C2" s="19"/>
      <c r="D2" s="19"/>
      <c r="E2" s="19"/>
      <c r="F2" s="19"/>
      <c r="G2" s="19"/>
      <c r="H2" s="19"/>
      <c r="I2" s="20"/>
      <c r="K2" s="27" t="s">
        <v>243</v>
      </c>
      <c r="L2" s="20"/>
      <c r="M2" s="19"/>
      <c r="N2" s="19"/>
      <c r="O2" s="19"/>
      <c r="P2" s="19"/>
      <c r="Q2" s="10"/>
    </row>
    <row r="3" spans="1:17" ht="15" customHeight="1" x14ac:dyDescent="0.3">
      <c r="A3" s="10"/>
      <c r="B3" s="19"/>
      <c r="C3" s="19"/>
      <c r="D3" s="19"/>
      <c r="E3" s="19"/>
      <c r="F3" s="19"/>
      <c r="G3" s="19"/>
      <c r="H3" s="19"/>
      <c r="I3" s="20"/>
      <c r="J3" s="19"/>
      <c r="K3" s="19"/>
      <c r="L3" s="20"/>
      <c r="M3" s="19"/>
      <c r="N3" s="19"/>
      <c r="O3" s="19"/>
      <c r="P3" s="19"/>
      <c r="Q3" s="10"/>
    </row>
    <row r="4" spans="1:17" ht="15" customHeight="1" x14ac:dyDescent="0.3">
      <c r="A4" s="10"/>
      <c r="B4" s="111" t="s">
        <v>239</v>
      </c>
      <c r="C4" s="11"/>
      <c r="D4" s="351"/>
      <c r="E4" s="351"/>
      <c r="F4" s="351"/>
      <c r="G4" s="351"/>
      <c r="H4" s="351"/>
      <c r="I4" s="351"/>
      <c r="K4" s="11" t="s">
        <v>239</v>
      </c>
      <c r="L4" s="20"/>
      <c r="M4" s="351"/>
      <c r="N4" s="351"/>
      <c r="O4" s="351"/>
      <c r="P4" s="351"/>
      <c r="Q4" s="10"/>
    </row>
    <row r="5" spans="1:17" ht="15" customHeight="1" x14ac:dyDescent="0.3">
      <c r="A5" s="10"/>
      <c r="B5" s="111"/>
      <c r="C5" s="11"/>
      <c r="D5" s="19"/>
      <c r="E5" s="19"/>
      <c r="F5" s="19"/>
      <c r="G5" s="19"/>
      <c r="I5" s="20"/>
      <c r="J5" s="20"/>
      <c r="K5" s="11"/>
      <c r="L5" s="20"/>
      <c r="M5" s="19"/>
      <c r="N5" s="19"/>
      <c r="O5" s="19"/>
      <c r="P5" s="19"/>
      <c r="Q5" s="10"/>
    </row>
    <row r="6" spans="1:17" ht="15" customHeight="1" x14ac:dyDescent="0.3">
      <c r="A6" s="10"/>
      <c r="B6" s="111" t="s">
        <v>258</v>
      </c>
      <c r="C6" s="21"/>
      <c r="D6" s="352"/>
      <c r="E6" s="352"/>
      <c r="F6" s="352"/>
      <c r="G6" s="352"/>
      <c r="H6" s="352"/>
      <c r="I6" s="352"/>
      <c r="K6" s="11" t="s">
        <v>238</v>
      </c>
      <c r="L6" s="20"/>
      <c r="M6" s="351"/>
      <c r="N6" s="351"/>
      <c r="O6" s="351"/>
      <c r="P6" s="351"/>
      <c r="Q6" s="10"/>
    </row>
    <row r="7" spans="1:17" ht="15" customHeight="1" x14ac:dyDescent="0.3">
      <c r="A7" s="10"/>
      <c r="B7" s="112"/>
      <c r="C7" s="21"/>
      <c r="D7" s="353"/>
      <c r="E7" s="353"/>
      <c r="F7" s="353"/>
      <c r="G7" s="353"/>
      <c r="H7" s="353"/>
      <c r="I7" s="353"/>
      <c r="K7" s="11"/>
      <c r="L7" s="20"/>
      <c r="M7" s="19"/>
      <c r="N7" s="19"/>
      <c r="O7" s="19"/>
      <c r="P7" s="19"/>
      <c r="Q7" s="10"/>
    </row>
    <row r="8" spans="1:17" ht="15" customHeight="1" x14ac:dyDescent="0.3">
      <c r="A8" s="10"/>
      <c r="B8" s="112"/>
      <c r="C8" s="21"/>
      <c r="D8" s="354"/>
      <c r="E8" s="354"/>
      <c r="F8" s="354"/>
      <c r="G8" s="354"/>
      <c r="H8" s="354"/>
      <c r="I8" s="354"/>
      <c r="K8" s="11" t="s">
        <v>241</v>
      </c>
      <c r="L8" s="20"/>
      <c r="M8" s="358"/>
      <c r="N8" s="358"/>
      <c r="O8" s="358"/>
      <c r="P8" s="358"/>
      <c r="Q8" s="10"/>
    </row>
    <row r="9" spans="1:17" ht="15" customHeight="1" x14ac:dyDescent="0.3">
      <c r="A9" s="10"/>
      <c r="B9" s="112"/>
      <c r="C9" s="21"/>
      <c r="D9" s="20"/>
      <c r="E9" s="20"/>
      <c r="F9" s="20"/>
      <c r="G9" s="20"/>
      <c r="I9" s="20"/>
      <c r="K9" s="11"/>
      <c r="L9" s="20"/>
      <c r="M9" s="19"/>
      <c r="N9" s="19"/>
      <c r="O9" s="19"/>
      <c r="P9" s="19"/>
      <c r="Q9" s="10"/>
    </row>
    <row r="10" spans="1:17" ht="15" customHeight="1" x14ac:dyDescent="0.3">
      <c r="A10" s="10"/>
      <c r="B10" s="111" t="s">
        <v>458</v>
      </c>
      <c r="C10" s="11"/>
      <c r="D10" s="351"/>
      <c r="E10" s="351"/>
      <c r="F10" s="351"/>
      <c r="G10" s="351"/>
      <c r="H10" s="351"/>
      <c r="I10" s="351"/>
      <c r="K10" s="11" t="s">
        <v>242</v>
      </c>
      <c r="L10" s="20"/>
      <c r="M10" s="351"/>
      <c r="N10" s="351"/>
      <c r="O10" s="351"/>
      <c r="P10" s="351"/>
      <c r="Q10" s="10"/>
    </row>
    <row r="11" spans="1:17" ht="15" customHeight="1" x14ac:dyDescent="0.3">
      <c r="A11" s="10"/>
      <c r="B11" s="113"/>
      <c r="C11" s="19"/>
      <c r="D11" s="19"/>
      <c r="E11" s="19"/>
      <c r="F11" s="19"/>
      <c r="G11" s="19"/>
      <c r="H11" s="19"/>
      <c r="I11" s="19"/>
      <c r="K11" s="11"/>
      <c r="L11" s="20"/>
      <c r="M11" s="19"/>
      <c r="N11" s="19"/>
      <c r="O11" s="19"/>
      <c r="P11" s="19"/>
      <c r="Q11" s="10"/>
    </row>
    <row r="12" spans="1:17" ht="15" customHeight="1" x14ac:dyDescent="0.3">
      <c r="A12" s="10"/>
      <c r="B12" s="111" t="s">
        <v>459</v>
      </c>
      <c r="C12" s="11"/>
      <c r="D12" s="351"/>
      <c r="E12" s="351"/>
      <c r="F12" s="351"/>
      <c r="G12" s="351"/>
      <c r="H12" s="351"/>
      <c r="I12" s="351"/>
      <c r="K12" s="11" t="s">
        <v>237</v>
      </c>
      <c r="L12" s="20"/>
      <c r="M12" s="359"/>
      <c r="N12" s="359"/>
      <c r="O12" s="359"/>
      <c r="P12" s="359"/>
      <c r="Q12" s="10"/>
    </row>
    <row r="13" spans="1:17" ht="15" customHeight="1" x14ac:dyDescent="0.3">
      <c r="A13" s="10"/>
      <c r="B13" s="19"/>
      <c r="C13" s="19"/>
      <c r="D13" s="19"/>
      <c r="E13" s="19"/>
      <c r="F13" s="19"/>
      <c r="G13" s="19"/>
      <c r="H13" s="19"/>
      <c r="I13" s="19"/>
      <c r="K13" s="19"/>
      <c r="L13" s="19"/>
      <c r="M13" s="359"/>
      <c r="N13" s="359"/>
      <c r="O13" s="359"/>
      <c r="P13" s="359"/>
      <c r="Q13" s="10"/>
    </row>
    <row r="14" spans="1:17" ht="15" customHeight="1" x14ac:dyDescent="0.3">
      <c r="A14" s="10"/>
      <c r="B14" s="111" t="s">
        <v>240</v>
      </c>
      <c r="C14" s="11"/>
      <c r="D14" s="351"/>
      <c r="E14" s="351"/>
      <c r="F14" s="351"/>
      <c r="G14" s="351"/>
      <c r="H14" s="351"/>
      <c r="I14" s="351"/>
      <c r="K14" s="19"/>
      <c r="L14" s="19"/>
      <c r="M14" s="359"/>
      <c r="N14" s="359"/>
      <c r="O14" s="359"/>
      <c r="P14" s="359"/>
      <c r="Q14" s="10"/>
    </row>
    <row r="15" spans="1:17" ht="15" customHeight="1" x14ac:dyDescent="0.3">
      <c r="A15" s="10"/>
      <c r="B15" s="111"/>
      <c r="C15" s="11"/>
      <c r="D15" s="19"/>
      <c r="E15" s="19"/>
      <c r="F15" s="19"/>
      <c r="G15" s="19"/>
      <c r="I15" s="20"/>
      <c r="J15" s="19"/>
      <c r="K15" s="19"/>
      <c r="L15" s="19"/>
      <c r="M15" s="359"/>
      <c r="N15" s="359"/>
      <c r="O15" s="359"/>
      <c r="P15" s="359"/>
      <c r="Q15" s="10"/>
    </row>
    <row r="16" spans="1:17" ht="15" customHeight="1" x14ac:dyDescent="0.3">
      <c r="A16" s="10"/>
      <c r="B16" s="111" t="s">
        <v>241</v>
      </c>
      <c r="C16" s="11"/>
      <c r="D16" s="358"/>
      <c r="E16" s="358"/>
      <c r="F16" s="358"/>
      <c r="G16" s="358"/>
      <c r="H16" s="358"/>
      <c r="I16" s="358"/>
      <c r="J16" s="19"/>
      <c r="K16" s="19"/>
      <c r="L16" s="19"/>
      <c r="M16" s="19"/>
      <c r="N16" s="19"/>
      <c r="O16" s="19"/>
      <c r="P16" s="19"/>
      <c r="Q16" s="10"/>
    </row>
    <row r="17" spans="1:17" ht="15" customHeight="1" x14ac:dyDescent="0.3">
      <c r="A17" s="10"/>
      <c r="B17" s="111"/>
      <c r="C17" s="11"/>
      <c r="D17" s="19"/>
      <c r="E17" s="19"/>
      <c r="F17" s="19"/>
      <c r="G17" s="19"/>
      <c r="I17" s="19"/>
      <c r="J17" s="19"/>
      <c r="K17" s="19"/>
      <c r="L17" s="19"/>
      <c r="M17" s="19"/>
      <c r="N17" s="19"/>
      <c r="O17" s="19"/>
      <c r="P17" s="19"/>
      <c r="Q17" s="10"/>
    </row>
    <row r="18" spans="1:17" ht="15" customHeight="1" x14ac:dyDescent="0.3">
      <c r="A18" s="10"/>
      <c r="B18" s="111" t="s">
        <v>242</v>
      </c>
      <c r="C18" s="11"/>
      <c r="D18" s="351"/>
      <c r="E18" s="351"/>
      <c r="F18" s="351"/>
      <c r="G18" s="351"/>
      <c r="H18" s="351"/>
      <c r="I18" s="351"/>
      <c r="J18" s="19"/>
      <c r="K18" s="19"/>
      <c r="L18" s="19"/>
      <c r="M18" s="19"/>
      <c r="N18" s="19"/>
      <c r="O18" s="19"/>
      <c r="P18" s="19"/>
      <c r="Q18" s="10"/>
    </row>
    <row r="19" spans="1:17" ht="15" customHeight="1" x14ac:dyDescent="0.3">
      <c r="A19" s="10"/>
      <c r="B19" s="111"/>
      <c r="C19" s="11"/>
      <c r="D19" s="19"/>
      <c r="E19" s="19"/>
      <c r="F19" s="19"/>
      <c r="G19" s="19"/>
      <c r="I19" s="19"/>
      <c r="J19" s="19"/>
      <c r="K19" s="19"/>
      <c r="L19" s="19"/>
      <c r="M19" s="19"/>
      <c r="N19" s="19"/>
      <c r="O19" s="19"/>
      <c r="P19" s="19"/>
      <c r="Q19" s="10"/>
    </row>
    <row r="20" spans="1:17" ht="30" customHeight="1" x14ac:dyDescent="0.3">
      <c r="A20" s="10"/>
      <c r="B20" s="111" t="s">
        <v>237</v>
      </c>
      <c r="C20" s="11"/>
      <c r="D20" s="359"/>
      <c r="E20" s="359"/>
      <c r="F20" s="359"/>
      <c r="G20" s="359"/>
      <c r="H20" s="359"/>
      <c r="I20" s="359"/>
      <c r="J20" s="19"/>
      <c r="K20" s="19"/>
      <c r="L20" s="19"/>
      <c r="M20" s="19"/>
      <c r="N20" s="19"/>
      <c r="O20" s="19"/>
      <c r="P20" s="19"/>
      <c r="Q20" s="10"/>
    </row>
    <row r="21" spans="1:17" ht="15" customHeight="1" x14ac:dyDescent="0.3">
      <c r="A21" s="10"/>
      <c r="B21" s="113"/>
      <c r="C21" s="19"/>
      <c r="D21" s="359"/>
      <c r="E21" s="359"/>
      <c r="F21" s="359"/>
      <c r="G21" s="359"/>
      <c r="H21" s="359"/>
      <c r="I21" s="359"/>
      <c r="J21" s="19"/>
      <c r="K21" s="19"/>
      <c r="L21" s="19"/>
      <c r="M21" s="19"/>
      <c r="N21" s="19"/>
      <c r="O21" s="19"/>
      <c r="P21" s="19"/>
      <c r="Q21" s="10"/>
    </row>
    <row r="22" spans="1:17" ht="15" customHeight="1" x14ac:dyDescent="0.3">
      <c r="A22" s="10"/>
      <c r="B22" s="113"/>
      <c r="C22" s="19"/>
      <c r="D22" s="359"/>
      <c r="E22" s="359"/>
      <c r="F22" s="359"/>
      <c r="G22" s="359"/>
      <c r="H22" s="359"/>
      <c r="I22" s="359"/>
      <c r="J22" s="19"/>
      <c r="K22" s="19"/>
      <c r="L22" s="19"/>
      <c r="M22" s="19"/>
      <c r="N22" s="19"/>
      <c r="O22" s="19"/>
      <c r="P22" s="19"/>
      <c r="Q22" s="10"/>
    </row>
    <row r="23" spans="1:17" ht="15" customHeight="1" x14ac:dyDescent="0.3">
      <c r="A23" s="10"/>
      <c r="B23" s="19"/>
      <c r="C23" s="19"/>
      <c r="D23" s="19"/>
      <c r="E23" s="19"/>
      <c r="F23" s="19"/>
      <c r="G23" s="19"/>
      <c r="H23" s="19"/>
      <c r="I23" s="19"/>
      <c r="J23" s="19"/>
      <c r="K23" s="19"/>
      <c r="L23" s="19"/>
      <c r="M23" s="19"/>
      <c r="N23" s="19"/>
      <c r="O23" s="19"/>
      <c r="P23" s="19"/>
      <c r="Q23" s="10"/>
    </row>
    <row r="24" spans="1:17" ht="25.8" x14ac:dyDescent="0.3">
      <c r="A24" s="10"/>
      <c r="B24" s="19"/>
      <c r="C24" s="19"/>
      <c r="D24" s="19"/>
      <c r="E24" s="27" t="s">
        <v>260</v>
      </c>
      <c r="F24" s="19"/>
      <c r="G24" s="19"/>
      <c r="H24" s="19"/>
      <c r="I24" s="19"/>
      <c r="J24" s="19"/>
      <c r="K24" s="19"/>
      <c r="L24" s="19"/>
      <c r="M24" s="19"/>
      <c r="N24" s="19"/>
      <c r="O24" s="19"/>
      <c r="P24" s="19"/>
      <c r="Q24" s="10"/>
    </row>
    <row r="25" spans="1:17" ht="28.5" customHeight="1" x14ac:dyDescent="0.3">
      <c r="A25" s="10"/>
      <c r="B25" s="19"/>
      <c r="C25" s="19"/>
      <c r="D25" s="19"/>
      <c r="E25" s="19"/>
      <c r="F25" s="19"/>
      <c r="G25" s="19"/>
      <c r="H25" s="19"/>
      <c r="I25" s="19"/>
      <c r="J25" s="19"/>
      <c r="K25" s="19"/>
      <c r="L25" s="19"/>
      <c r="M25" s="19"/>
      <c r="N25" s="19"/>
      <c r="O25" s="19"/>
      <c r="P25" s="19"/>
      <c r="Q25" s="10"/>
    </row>
    <row r="26" spans="1:17" x14ac:dyDescent="0.3">
      <c r="A26" s="10"/>
      <c r="B26" s="19"/>
      <c r="C26" s="19"/>
      <c r="D26" s="19"/>
      <c r="E26" s="19"/>
      <c r="F26" s="11" t="s">
        <v>259</v>
      </c>
      <c r="G26" s="361"/>
      <c r="H26" s="360"/>
      <c r="I26" s="11"/>
      <c r="J26" s="12" t="s">
        <v>266</v>
      </c>
      <c r="L26" s="360"/>
      <c r="M26" s="360"/>
      <c r="N26" s="19"/>
      <c r="O26" s="19"/>
      <c r="P26" s="19"/>
      <c r="Q26" s="10"/>
    </row>
    <row r="27" spans="1:17" x14ac:dyDescent="0.3">
      <c r="A27" s="10"/>
      <c r="B27" s="19"/>
      <c r="C27" s="19"/>
      <c r="D27" s="19"/>
      <c r="E27" s="19"/>
      <c r="F27" s="11"/>
      <c r="G27" s="11"/>
      <c r="H27" s="11"/>
      <c r="I27" s="11"/>
      <c r="J27" s="11"/>
      <c r="K27" s="11"/>
      <c r="L27" s="11"/>
      <c r="M27" s="11"/>
      <c r="N27" s="19"/>
      <c r="O27" s="19"/>
      <c r="P27" s="19"/>
      <c r="Q27" s="10"/>
    </row>
    <row r="28" spans="1:17" x14ac:dyDescent="0.3">
      <c r="A28" s="10"/>
      <c r="B28" s="19"/>
      <c r="C28" s="19"/>
      <c r="D28" s="19"/>
      <c r="E28" s="19"/>
      <c r="F28" s="21" t="s">
        <v>236</v>
      </c>
      <c r="G28" s="355"/>
      <c r="H28" s="355"/>
      <c r="I28" s="355"/>
      <c r="J28" s="355"/>
      <c r="K28" s="355"/>
      <c r="L28" s="355"/>
      <c r="M28" s="355"/>
      <c r="N28" s="19"/>
      <c r="O28" s="19"/>
      <c r="P28" s="19"/>
      <c r="Q28" s="10"/>
    </row>
    <row r="29" spans="1:17" x14ac:dyDescent="0.3">
      <c r="A29" s="10"/>
      <c r="B29" s="19"/>
      <c r="C29" s="19"/>
      <c r="D29" s="19"/>
      <c r="E29" s="19"/>
      <c r="F29" s="21"/>
      <c r="G29" s="355"/>
      <c r="H29" s="355"/>
      <c r="I29" s="355"/>
      <c r="J29" s="355"/>
      <c r="K29" s="355"/>
      <c r="L29" s="355"/>
      <c r="M29" s="355"/>
      <c r="N29" s="19"/>
      <c r="O29" s="19"/>
      <c r="P29" s="19"/>
      <c r="Q29" s="10"/>
    </row>
    <row r="30" spans="1:17" x14ac:dyDescent="0.3">
      <c r="A30" s="10"/>
      <c r="B30" s="19"/>
      <c r="C30" s="19"/>
      <c r="D30" s="19"/>
      <c r="E30" s="19"/>
      <c r="F30" s="21"/>
      <c r="G30" s="11"/>
      <c r="H30" s="348"/>
      <c r="I30" s="348"/>
      <c r="J30" s="348"/>
      <c r="K30" s="348"/>
      <c r="L30" s="348"/>
      <c r="M30" s="348"/>
      <c r="N30" s="19"/>
      <c r="O30" s="19"/>
      <c r="P30" s="19"/>
      <c r="Q30" s="10"/>
    </row>
    <row r="31" spans="1:17" x14ac:dyDescent="0.3">
      <c r="A31" s="10"/>
      <c r="B31" s="19"/>
      <c r="C31" s="19"/>
      <c r="D31" s="19"/>
      <c r="E31" s="19"/>
      <c r="F31" s="11" t="s">
        <v>234</v>
      </c>
      <c r="G31" s="11"/>
      <c r="H31" s="348"/>
      <c r="I31" s="348"/>
      <c r="J31" s="348"/>
      <c r="K31" s="348"/>
      <c r="L31" s="348"/>
      <c r="M31" s="348"/>
      <c r="P31" s="19"/>
      <c r="Q31" s="10"/>
    </row>
    <row r="32" spans="1:17" x14ac:dyDescent="0.3">
      <c r="A32" s="10"/>
      <c r="B32" s="19"/>
      <c r="C32" s="19"/>
      <c r="D32" s="19"/>
      <c r="E32" s="19"/>
      <c r="F32" s="11"/>
      <c r="G32" s="11"/>
      <c r="H32" s="348"/>
      <c r="I32" s="348"/>
      <c r="J32" s="348"/>
      <c r="K32" s="348"/>
      <c r="L32" s="348"/>
      <c r="M32" s="348"/>
      <c r="P32" s="19"/>
      <c r="Q32" s="10"/>
    </row>
    <row r="33" spans="1:19" x14ac:dyDescent="0.3">
      <c r="A33" s="10"/>
      <c r="B33" s="19"/>
      <c r="C33" s="19"/>
      <c r="D33" s="19"/>
      <c r="E33" s="19"/>
      <c r="F33" s="11"/>
      <c r="G33" s="11"/>
      <c r="H33" s="11"/>
      <c r="I33" s="11"/>
      <c r="J33" s="11"/>
      <c r="K33" s="11"/>
      <c r="L33" s="11"/>
      <c r="M33" s="11"/>
      <c r="N33" s="19"/>
      <c r="O33" s="19"/>
      <c r="P33" s="19"/>
      <c r="Q33" s="10"/>
    </row>
    <row r="34" spans="1:19" x14ac:dyDescent="0.3">
      <c r="A34" s="10"/>
      <c r="B34" s="19"/>
      <c r="C34" s="19"/>
      <c r="D34" s="19"/>
      <c r="E34" s="19"/>
      <c r="F34" s="11"/>
      <c r="G34" s="11"/>
      <c r="I34" s="147" t="str">
        <f>IF(Lookups!$N$18=100%,"-",IF(SelectedLevelNumber=1,"You only need to answer the Basic questions on the Checklist worksheet. Click the small number 1 at the top left of the Checklist worksheet to only see those questions.","You should answer all questions on the Checklist worksheet. Click the small number 2 at the top left of the Checklist worksheet to see all the questions."))</f>
        <v>You should answer all questions on the Checklist worksheet. Click the small number 2 at the top left of the Checklist worksheet to see all the questions.</v>
      </c>
      <c r="K34" s="11"/>
      <c r="L34" s="11"/>
      <c r="M34" s="11"/>
      <c r="N34" s="19"/>
      <c r="O34" s="19"/>
      <c r="P34" s="19"/>
      <c r="Q34" s="10"/>
    </row>
    <row r="35" spans="1:19" x14ac:dyDescent="0.3">
      <c r="A35" s="10"/>
      <c r="B35" s="19"/>
      <c r="C35" s="19"/>
      <c r="D35" s="19"/>
      <c r="E35" s="19"/>
      <c r="F35" s="11"/>
      <c r="G35" s="11"/>
      <c r="H35" s="11"/>
      <c r="I35" s="11"/>
      <c r="J35" s="11"/>
      <c r="K35" s="11"/>
      <c r="L35" s="11"/>
      <c r="M35" s="11"/>
      <c r="N35" s="19"/>
      <c r="O35" s="19"/>
      <c r="P35" s="19"/>
      <c r="Q35" s="10"/>
    </row>
    <row r="36" spans="1:19" ht="22.5" hidden="1" customHeight="1" x14ac:dyDescent="0.3">
      <c r="A36" s="10"/>
      <c r="B36" s="19"/>
      <c r="C36" s="19"/>
      <c r="D36" s="19"/>
      <c r="E36" s="19"/>
      <c r="F36" s="11"/>
      <c r="G36" s="11"/>
      <c r="H36" s="11"/>
      <c r="I36" s="11"/>
      <c r="J36" s="11"/>
      <c r="K36" s="11"/>
      <c r="L36" s="11"/>
      <c r="M36" s="11"/>
      <c r="N36" s="19"/>
      <c r="O36" s="19"/>
      <c r="P36" s="19"/>
      <c r="Q36" s="10"/>
    </row>
    <row r="37" spans="1:19" hidden="1" x14ac:dyDescent="0.3">
      <c r="A37" s="10"/>
      <c r="B37" s="19"/>
      <c r="C37" s="19"/>
      <c r="D37" s="19"/>
      <c r="E37" s="19"/>
      <c r="F37" s="11" t="s">
        <v>262</v>
      </c>
      <c r="G37" s="11"/>
      <c r="H37" s="25" t="s">
        <v>272</v>
      </c>
      <c r="I37" s="22"/>
      <c r="J37" s="22"/>
      <c r="K37" s="11"/>
      <c r="L37" s="26">
        <v>0</v>
      </c>
      <c r="M37" s="11"/>
      <c r="N37" s="19"/>
      <c r="O37" s="19"/>
      <c r="P37" s="19"/>
      <c r="Q37" s="10"/>
    </row>
    <row r="38" spans="1:19" ht="7.5" hidden="1" customHeight="1" x14ac:dyDescent="0.3">
      <c r="A38" s="10"/>
      <c r="B38" s="19"/>
      <c r="C38" s="19"/>
      <c r="D38" s="19"/>
      <c r="E38" s="19"/>
      <c r="F38" s="11"/>
      <c r="G38" s="11"/>
      <c r="H38" s="23"/>
      <c r="I38" s="22"/>
      <c r="J38" s="22"/>
      <c r="K38" s="11"/>
      <c r="L38" s="24"/>
      <c r="M38" s="24"/>
      <c r="N38" s="19"/>
      <c r="O38" s="19"/>
      <c r="P38" s="19"/>
      <c r="Q38" s="10"/>
    </row>
    <row r="39" spans="1:19" hidden="1" x14ac:dyDescent="0.3">
      <c r="A39" s="10"/>
      <c r="B39" s="19"/>
      <c r="C39" s="19"/>
      <c r="D39" s="19"/>
      <c r="E39" s="19"/>
      <c r="F39" s="11"/>
      <c r="G39" s="11"/>
      <c r="H39" s="25" t="s">
        <v>273</v>
      </c>
      <c r="I39" s="22"/>
      <c r="J39" s="22"/>
      <c r="K39" s="11"/>
      <c r="L39" s="26">
        <v>0</v>
      </c>
      <c r="M39" s="11"/>
      <c r="N39" s="19"/>
      <c r="O39" s="19"/>
      <c r="P39" s="19"/>
      <c r="Q39" s="10"/>
    </row>
    <row r="40" spans="1:19" ht="7.5" hidden="1" customHeight="1" x14ac:dyDescent="0.3">
      <c r="A40" s="10"/>
      <c r="B40" s="19"/>
      <c r="C40" s="19"/>
      <c r="D40" s="19"/>
      <c r="E40" s="19"/>
      <c r="F40" s="11"/>
      <c r="G40" s="11"/>
      <c r="H40" s="22"/>
      <c r="I40" s="22"/>
      <c r="J40" s="22"/>
      <c r="K40" s="11"/>
      <c r="L40" s="11"/>
      <c r="M40" s="11"/>
      <c r="N40" s="19"/>
      <c r="O40" s="19"/>
      <c r="P40" s="19"/>
      <c r="Q40" s="10"/>
    </row>
    <row r="41" spans="1:19" hidden="1" x14ac:dyDescent="0.3">
      <c r="A41" s="10"/>
      <c r="B41" s="19"/>
      <c r="C41" s="19"/>
      <c r="D41" s="19"/>
      <c r="E41" s="19"/>
      <c r="F41" s="11"/>
      <c r="G41" s="11"/>
      <c r="H41" s="25" t="s">
        <v>274</v>
      </c>
      <c r="I41" s="22"/>
      <c r="J41" s="22"/>
      <c r="K41" s="11"/>
      <c r="L41" s="11"/>
      <c r="M41" s="11"/>
      <c r="N41" s="19"/>
      <c r="O41" s="19"/>
      <c r="P41" s="19"/>
      <c r="Q41" s="10"/>
    </row>
    <row r="42" spans="1:19" x14ac:dyDescent="0.3">
      <c r="A42" s="10"/>
      <c r="B42" s="19"/>
      <c r="C42" s="19"/>
      <c r="D42" s="19"/>
      <c r="E42" s="19"/>
      <c r="F42" s="349" t="s">
        <v>465</v>
      </c>
      <c r="G42" s="349"/>
      <c r="H42" s="349"/>
      <c r="I42" s="349"/>
      <c r="J42" s="349"/>
      <c r="K42" s="349"/>
      <c r="L42" s="349"/>
      <c r="M42" s="19"/>
      <c r="N42" s="19"/>
      <c r="O42" s="19"/>
      <c r="P42" s="19"/>
      <c r="Q42" s="10"/>
    </row>
    <row r="43" spans="1:19" ht="26.25" customHeight="1" x14ac:dyDescent="0.3">
      <c r="A43" s="10"/>
      <c r="B43" s="19"/>
      <c r="C43" s="19"/>
      <c r="D43" s="19"/>
      <c r="E43" s="19"/>
      <c r="F43" s="349"/>
      <c r="G43" s="349"/>
      <c r="H43" s="349"/>
      <c r="I43" s="349"/>
      <c r="J43" s="349"/>
      <c r="K43" s="349"/>
      <c r="L43" s="349"/>
      <c r="M43" s="19"/>
      <c r="N43" s="356" t="str">
        <f>Lookups!$N$19</f>
        <v>Incomplete</v>
      </c>
      <c r="O43" s="356"/>
      <c r="P43" s="356"/>
      <c r="Q43" s="10"/>
    </row>
    <row r="44" spans="1:19" x14ac:dyDescent="0.3">
      <c r="A44" s="10"/>
      <c r="B44" s="19"/>
      <c r="C44" s="19"/>
      <c r="D44" s="19"/>
      <c r="E44" s="19"/>
      <c r="F44" s="19"/>
      <c r="G44" s="19"/>
      <c r="H44" s="296" t="str">
        <f>IF(BuyingCompanySettings=2,"Pass Mark out of 100:","")</f>
        <v>Pass Mark out of 100:</v>
      </c>
      <c r="I44" s="345"/>
      <c r="J44" s="345"/>
      <c r="K44" s="19"/>
      <c r="L44" s="19"/>
      <c r="M44" s="19"/>
      <c r="N44" s="356"/>
      <c r="O44" s="356"/>
      <c r="P44" s="356"/>
      <c r="Q44" s="10"/>
    </row>
    <row r="45" spans="1:19" ht="26.25" customHeight="1" x14ac:dyDescent="0.3">
      <c r="A45" s="10"/>
      <c r="B45" s="19"/>
      <c r="C45" s="350" t="s">
        <v>479</v>
      </c>
      <c r="D45" s="350"/>
      <c r="E45" s="350"/>
      <c r="F45" s="350"/>
      <c r="G45" s="350"/>
      <c r="H45" s="19"/>
      <c r="I45" s="19"/>
      <c r="J45" s="19"/>
      <c r="K45" s="19"/>
      <c r="L45" s="19"/>
      <c r="M45" s="19"/>
      <c r="N45" s="356"/>
      <c r="O45" s="356"/>
      <c r="P45" s="356"/>
      <c r="Q45" s="10"/>
    </row>
    <row r="46" spans="1:19" s="10" customFormat="1" x14ac:dyDescent="0.3">
      <c r="L46" s="9"/>
      <c r="M46" s="9"/>
      <c r="N46" s="9"/>
    </row>
    <row r="47" spans="1:19" x14ac:dyDescent="0.3">
      <c r="A47" s="10"/>
      <c r="B47" s="19"/>
      <c r="C47" s="19"/>
      <c r="D47" s="19"/>
      <c r="E47" s="19"/>
      <c r="F47" s="19"/>
      <c r="G47" s="19"/>
      <c r="H47" s="19"/>
      <c r="I47" s="19"/>
      <c r="J47" s="19"/>
      <c r="K47" s="19"/>
      <c r="O47" s="19"/>
      <c r="P47" s="19"/>
      <c r="Q47" s="10"/>
    </row>
    <row r="48" spans="1:19" s="124" customFormat="1" ht="28.8" x14ac:dyDescent="0.55000000000000004">
      <c r="A48" s="121"/>
      <c r="B48" s="122"/>
      <c r="C48" s="122" t="str">
        <f>IF(BuyingCompanySettings=2,"Final assessment:","")</f>
        <v>Final assessment:</v>
      </c>
      <c r="D48" s="122"/>
      <c r="E48" s="148"/>
      <c r="F48" s="122"/>
      <c r="G48" s="357" t="str">
        <f>IF(Lookups!$N$19="Incomplete","Incomplete data, please answer all questions on the checklist",IF(BuyingCompanySettings=2,IF(I56&lt;IF(UserPassMark="",70,UserPassMark),"FAIL","PASS"),""))</f>
        <v>Incomplete data, please answer all questions on the checklist</v>
      </c>
      <c r="H48" s="357"/>
      <c r="I48" s="357"/>
      <c r="J48" s="357"/>
      <c r="K48" s="357"/>
      <c r="L48" s="357"/>
      <c r="M48" s="357"/>
      <c r="N48" s="357"/>
      <c r="O48" s="357"/>
      <c r="P48" s="357"/>
      <c r="Q48" s="121"/>
      <c r="R48" s="123"/>
      <c r="S48" s="123"/>
    </row>
    <row r="49" spans="1:17" x14ac:dyDescent="0.3">
      <c r="A49" s="10"/>
      <c r="B49" s="19"/>
      <c r="C49" s="19"/>
      <c r="D49" s="19"/>
      <c r="E49" s="19"/>
      <c r="F49" s="19"/>
      <c r="G49" s="19"/>
      <c r="H49" s="19"/>
      <c r="I49" s="19"/>
      <c r="J49" s="19"/>
      <c r="K49" s="19"/>
      <c r="L49" s="19"/>
      <c r="M49" s="19"/>
      <c r="N49" s="19"/>
      <c r="O49" s="19"/>
      <c r="P49" s="19"/>
      <c r="Q49" s="10"/>
    </row>
    <row r="50" spans="1:17" x14ac:dyDescent="0.3">
      <c r="A50" s="10"/>
      <c r="B50" s="28"/>
      <c r="C50" s="28"/>
      <c r="D50" s="28"/>
      <c r="E50" s="28"/>
      <c r="F50" s="28"/>
      <c r="G50" s="28"/>
      <c r="H50" s="28"/>
      <c r="I50" s="28"/>
      <c r="J50" s="28"/>
      <c r="K50" s="28"/>
      <c r="L50" s="28"/>
      <c r="M50" s="28"/>
      <c r="N50" s="28"/>
      <c r="O50" s="28"/>
      <c r="P50" s="28"/>
      <c r="Q50" s="10"/>
    </row>
    <row r="51" spans="1:17" ht="25.8" x14ac:dyDescent="0.3">
      <c r="A51" s="10"/>
      <c r="B51" s="28"/>
      <c r="C51" s="346" t="s">
        <v>261</v>
      </c>
      <c r="D51" s="346"/>
      <c r="E51" s="346"/>
      <c r="F51" s="346"/>
      <c r="G51" s="28"/>
      <c r="H51" s="28"/>
      <c r="I51" s="28"/>
      <c r="J51" s="28"/>
      <c r="K51" s="28"/>
      <c r="L51" s="28"/>
      <c r="M51" s="28"/>
      <c r="N51" s="28"/>
      <c r="O51" s="28"/>
      <c r="P51" s="28"/>
      <c r="Q51" s="10"/>
    </row>
    <row r="52" spans="1:17" ht="15" customHeight="1" thickBot="1" x14ac:dyDescent="0.35">
      <c r="A52" s="10"/>
      <c r="B52" s="29"/>
      <c r="C52" s="29"/>
      <c r="D52" s="29"/>
      <c r="E52" s="29"/>
      <c r="F52" s="29"/>
      <c r="G52" s="29"/>
      <c r="H52" s="30"/>
      <c r="I52" s="30"/>
      <c r="J52" s="30"/>
      <c r="K52" s="30"/>
      <c r="L52" s="29"/>
      <c r="M52" s="29"/>
      <c r="N52" s="29"/>
      <c r="O52" s="29"/>
      <c r="P52" s="29"/>
      <c r="Q52" s="10"/>
    </row>
    <row r="53" spans="1:17" ht="15" customHeight="1" thickBot="1" x14ac:dyDescent="0.35">
      <c r="A53" s="10"/>
      <c r="B53" s="29"/>
      <c r="C53" s="29"/>
      <c r="D53" s="29"/>
      <c r="E53" s="29"/>
      <c r="F53" s="31" t="s">
        <v>265</v>
      </c>
      <c r="G53" s="32"/>
      <c r="H53" s="30"/>
      <c r="I53" s="125" t="str">
        <f>IF(Lookups!$N$19="Incomplete","-",Lookups!$N$13)</f>
        <v>-</v>
      </c>
      <c r="J53" s="120"/>
      <c r="K53" s="231" t="str">
        <f>"Critical (Fail) = " &amp; Lookups!$F$4 &amp; " Points"</f>
        <v>Critical (Fail) = 100 Points</v>
      </c>
      <c r="L53" s="232"/>
      <c r="M53" s="233"/>
      <c r="N53" s="29"/>
      <c r="O53" s="29"/>
      <c r="P53" s="29"/>
      <c r="Q53" s="10"/>
    </row>
    <row r="54" spans="1:17" ht="15" customHeight="1" thickBot="1" x14ac:dyDescent="0.35">
      <c r="A54" s="10"/>
      <c r="B54" s="29"/>
      <c r="C54" s="29"/>
      <c r="D54" s="29"/>
      <c r="E54" s="29"/>
      <c r="F54" s="31" t="s">
        <v>263</v>
      </c>
      <c r="G54" s="32"/>
      <c r="H54" s="30"/>
      <c r="I54" s="125" t="str">
        <f>IF(Lookups!$N$19="Incomplete","-",Lookups!$N$12)</f>
        <v>-</v>
      </c>
      <c r="J54" s="120"/>
      <c r="K54" s="234" t="str">
        <f>"Major = "&amp;Lookups!$F$3&amp;" Points"</f>
        <v>Major = 10 Points</v>
      </c>
      <c r="L54" s="29"/>
      <c r="M54" s="235"/>
      <c r="N54" s="29"/>
      <c r="O54" s="29"/>
      <c r="P54" s="29"/>
      <c r="Q54" s="10"/>
    </row>
    <row r="55" spans="1:17" ht="15" customHeight="1" thickBot="1" x14ac:dyDescent="0.35">
      <c r="A55" s="10"/>
      <c r="B55" s="29"/>
      <c r="C55" s="29"/>
      <c r="D55" s="29"/>
      <c r="E55" s="29"/>
      <c r="F55" s="31" t="s">
        <v>264</v>
      </c>
      <c r="G55" s="32"/>
      <c r="H55" s="30"/>
      <c r="I55" s="125" t="str">
        <f>IF(Lookups!$N$19="Incomplete","-",Lookups!$N$11)</f>
        <v>-</v>
      </c>
      <c r="J55" s="120"/>
      <c r="K55" s="236" t="str">
        <f>"Minor = "&amp;Lookups!$F$2 &amp;" Point(s)"</f>
        <v>Minor = 2 Point(s)</v>
      </c>
      <c r="L55" s="237"/>
      <c r="M55" s="238"/>
      <c r="N55" s="29"/>
      <c r="O55" s="29"/>
      <c r="P55" s="29"/>
      <c r="Q55" s="10"/>
    </row>
    <row r="56" spans="1:17" ht="15" customHeight="1" thickBot="1" x14ac:dyDescent="0.35">
      <c r="A56" s="10"/>
      <c r="B56" s="29"/>
      <c r="C56" s="29"/>
      <c r="D56" s="29"/>
      <c r="E56" s="29"/>
      <c r="F56" s="31" t="s">
        <v>476</v>
      </c>
      <c r="G56" s="33"/>
      <c r="H56" s="30"/>
      <c r="I56" s="126" t="str">
        <f>IF(Lookups!$N$19="Incomplete","-",Lookups!$N$20)</f>
        <v>-</v>
      </c>
      <c r="J56" s="30"/>
      <c r="K56" s="30"/>
      <c r="L56" s="29"/>
      <c r="M56" s="29"/>
      <c r="N56" s="29"/>
      <c r="O56" s="29"/>
      <c r="P56" s="29"/>
      <c r="Q56" s="10"/>
    </row>
    <row r="57" spans="1:17" x14ac:dyDescent="0.3">
      <c r="A57" s="10"/>
      <c r="B57" s="29"/>
      <c r="C57" s="29"/>
      <c r="D57" s="29"/>
      <c r="E57" s="29"/>
      <c r="F57" s="29"/>
      <c r="G57" s="29"/>
      <c r="H57" s="34"/>
      <c r="I57" s="34"/>
      <c r="J57" s="34"/>
      <c r="K57" s="34"/>
      <c r="L57" s="29"/>
      <c r="M57" s="29"/>
      <c r="N57" s="29"/>
      <c r="O57" s="29"/>
      <c r="P57" s="29"/>
      <c r="Q57" s="10"/>
    </row>
    <row r="58" spans="1:17" x14ac:dyDescent="0.3">
      <c r="A58" s="10"/>
      <c r="B58" s="29"/>
      <c r="C58" s="29"/>
      <c r="D58" s="29"/>
      <c r="E58" s="29"/>
      <c r="F58" s="29"/>
      <c r="G58" s="29"/>
      <c r="H58" s="29"/>
      <c r="I58" s="29"/>
      <c r="J58" s="29"/>
      <c r="K58" s="29"/>
      <c r="L58" s="29"/>
      <c r="M58" s="29"/>
      <c r="N58" s="29"/>
      <c r="O58" s="29"/>
      <c r="P58" s="29"/>
      <c r="Q58" s="10"/>
    </row>
    <row r="59" spans="1:17" x14ac:dyDescent="0.3">
      <c r="A59" s="10"/>
      <c r="B59" s="29"/>
      <c r="C59" s="29"/>
      <c r="D59" s="29"/>
      <c r="E59" s="29"/>
      <c r="F59" s="29"/>
      <c r="G59" s="29"/>
      <c r="H59" s="29"/>
      <c r="I59" s="29"/>
      <c r="J59" s="29"/>
      <c r="K59" s="29"/>
      <c r="L59" s="29"/>
      <c r="M59" s="29"/>
      <c r="N59" s="29"/>
      <c r="O59" s="29"/>
      <c r="P59" s="29"/>
      <c r="Q59" s="10"/>
    </row>
    <row r="60" spans="1:17" x14ac:dyDescent="0.3">
      <c r="A60" s="10"/>
      <c r="B60" s="29"/>
      <c r="C60" s="29"/>
      <c r="D60" s="29"/>
      <c r="E60" s="29"/>
      <c r="F60" s="29"/>
      <c r="G60" s="29"/>
      <c r="H60" s="29"/>
      <c r="I60" s="29"/>
      <c r="J60" s="29"/>
      <c r="K60" s="29"/>
      <c r="L60" s="29"/>
      <c r="M60" s="29"/>
      <c r="N60" s="29"/>
      <c r="O60" s="29"/>
      <c r="P60" s="29"/>
      <c r="Q60" s="10"/>
    </row>
    <row r="61" spans="1:17" x14ac:dyDescent="0.3">
      <c r="B61" s="29"/>
      <c r="C61" s="29"/>
      <c r="D61" s="33"/>
      <c r="E61" s="33"/>
      <c r="F61" s="33"/>
      <c r="G61" s="33"/>
      <c r="H61" s="33"/>
      <c r="I61" s="33"/>
      <c r="J61" s="33"/>
      <c r="K61" s="33"/>
      <c r="L61" s="33"/>
      <c r="M61" s="33"/>
      <c r="N61" s="33"/>
      <c r="O61" s="33"/>
      <c r="P61" s="33"/>
    </row>
    <row r="62" spans="1:17" x14ac:dyDescent="0.3">
      <c r="B62" s="29"/>
      <c r="C62" s="29"/>
      <c r="D62" s="33"/>
      <c r="E62" s="33"/>
      <c r="F62" s="33"/>
      <c r="G62" s="33"/>
      <c r="H62" s="33"/>
      <c r="I62" s="33"/>
      <c r="J62" s="33"/>
      <c r="K62" s="33"/>
      <c r="L62" s="33"/>
      <c r="M62" s="33"/>
      <c r="N62" s="33"/>
      <c r="O62" s="33"/>
      <c r="P62" s="33"/>
    </row>
    <row r="63" spans="1:17" x14ac:dyDescent="0.3">
      <c r="B63" s="29"/>
      <c r="C63" s="29"/>
      <c r="D63" s="33"/>
      <c r="E63" s="33"/>
      <c r="F63" s="33"/>
      <c r="G63" s="33"/>
      <c r="H63" s="33"/>
      <c r="I63" s="33"/>
      <c r="J63" s="33"/>
      <c r="K63" s="33"/>
      <c r="L63" s="33"/>
      <c r="M63" s="33"/>
      <c r="N63" s="33"/>
      <c r="O63" s="33"/>
      <c r="P63" s="33"/>
    </row>
    <row r="64" spans="1:17" x14ac:dyDescent="0.3">
      <c r="B64" s="29"/>
      <c r="C64" s="29"/>
      <c r="D64" s="33"/>
      <c r="E64" s="33"/>
      <c r="F64" s="33"/>
      <c r="G64" s="33"/>
      <c r="H64" s="33"/>
      <c r="I64" s="33"/>
      <c r="J64" s="33"/>
      <c r="K64" s="33"/>
      <c r="L64" s="33"/>
      <c r="M64" s="33"/>
      <c r="N64" s="33"/>
      <c r="O64" s="33"/>
      <c r="P64" s="33"/>
    </row>
    <row r="65" spans="2:16" x14ac:dyDescent="0.3">
      <c r="B65" s="29"/>
      <c r="C65" s="29"/>
      <c r="D65" s="33"/>
      <c r="E65" s="33"/>
      <c r="F65" s="33"/>
      <c r="G65" s="33"/>
      <c r="H65" s="33"/>
      <c r="I65" s="33"/>
      <c r="J65" s="33"/>
      <c r="K65" s="33"/>
      <c r="L65" s="33"/>
      <c r="M65" s="33"/>
      <c r="N65" s="33"/>
      <c r="O65" s="33"/>
      <c r="P65" s="33"/>
    </row>
    <row r="66" spans="2:16" x14ac:dyDescent="0.3">
      <c r="B66" s="29"/>
      <c r="C66" s="29"/>
      <c r="D66" s="33"/>
      <c r="E66" s="33"/>
      <c r="F66" s="33"/>
      <c r="G66" s="33"/>
      <c r="H66" s="33"/>
      <c r="I66" s="33"/>
      <c r="J66" s="33"/>
      <c r="K66" s="33"/>
      <c r="L66" s="33"/>
      <c r="M66" s="33"/>
      <c r="N66" s="33"/>
      <c r="O66" s="33"/>
      <c r="P66" s="33"/>
    </row>
    <row r="67" spans="2:16" x14ac:dyDescent="0.3">
      <c r="B67" s="29"/>
      <c r="C67" s="29"/>
      <c r="D67" s="33"/>
      <c r="E67" s="33"/>
      <c r="F67" s="33"/>
      <c r="G67" s="33"/>
      <c r="H67" s="33"/>
      <c r="I67" s="33"/>
      <c r="J67" s="33"/>
      <c r="K67" s="33"/>
      <c r="L67" s="33"/>
      <c r="M67" s="33"/>
      <c r="N67" s="33"/>
      <c r="O67" s="33"/>
      <c r="P67" s="33"/>
    </row>
    <row r="68" spans="2:16" x14ac:dyDescent="0.3">
      <c r="B68" s="29"/>
      <c r="C68" s="29"/>
      <c r="D68" s="33"/>
      <c r="E68" s="33"/>
      <c r="F68" s="33"/>
      <c r="G68" s="33"/>
      <c r="H68" s="33"/>
      <c r="I68" s="33"/>
      <c r="J68" s="33"/>
      <c r="K68" s="33"/>
      <c r="L68" s="33"/>
      <c r="M68" s="33"/>
      <c r="N68" s="33"/>
      <c r="O68" s="33"/>
      <c r="P68" s="33"/>
    </row>
    <row r="69" spans="2:16" x14ac:dyDescent="0.3">
      <c r="B69" s="29"/>
      <c r="C69" s="29"/>
      <c r="D69" s="33"/>
      <c r="E69" s="33"/>
      <c r="F69" s="33"/>
      <c r="G69" s="33"/>
      <c r="H69" s="33"/>
      <c r="I69" s="33"/>
      <c r="J69" s="33"/>
      <c r="K69" s="33"/>
      <c r="L69" s="33"/>
      <c r="M69" s="33"/>
      <c r="N69" s="33"/>
      <c r="O69" s="33"/>
      <c r="P69" s="33"/>
    </row>
    <row r="70" spans="2:16" x14ac:dyDescent="0.3">
      <c r="B70" s="29"/>
      <c r="C70" s="29"/>
      <c r="D70" s="33"/>
      <c r="E70" s="33"/>
      <c r="F70" s="33"/>
      <c r="G70" s="33"/>
      <c r="H70" s="33"/>
      <c r="I70" s="33"/>
      <c r="J70" s="33"/>
      <c r="K70" s="33"/>
      <c r="L70" s="33"/>
      <c r="M70" s="33"/>
      <c r="N70" s="33"/>
      <c r="O70" s="33"/>
      <c r="P70" s="33"/>
    </row>
    <row r="71" spans="2:16" x14ac:dyDescent="0.3">
      <c r="B71" s="29"/>
      <c r="C71" s="29"/>
      <c r="D71" s="33"/>
      <c r="E71" s="33"/>
      <c r="F71" s="33"/>
      <c r="G71" s="33"/>
      <c r="H71" s="33"/>
      <c r="I71" s="33"/>
      <c r="J71" s="33"/>
      <c r="K71" s="33"/>
      <c r="L71" s="33"/>
      <c r="M71" s="33"/>
      <c r="N71" s="33"/>
      <c r="O71" s="33"/>
      <c r="P71" s="33"/>
    </row>
    <row r="72" spans="2:16" x14ac:dyDescent="0.3">
      <c r="B72" s="29"/>
      <c r="C72" s="29"/>
      <c r="D72" s="33"/>
      <c r="E72" s="33"/>
      <c r="F72" s="33"/>
      <c r="G72" s="33"/>
      <c r="H72" s="33"/>
      <c r="I72" s="33"/>
      <c r="J72" s="33"/>
      <c r="K72" s="33"/>
      <c r="L72" s="33"/>
      <c r="M72" s="33"/>
      <c r="N72" s="33"/>
      <c r="O72" s="33"/>
      <c r="P72" s="33"/>
    </row>
    <row r="73" spans="2:16" x14ac:dyDescent="0.3">
      <c r="B73" s="29"/>
      <c r="C73" s="29"/>
      <c r="D73" s="33"/>
      <c r="E73" s="33"/>
      <c r="F73" s="33"/>
      <c r="G73" s="33"/>
      <c r="H73" s="33"/>
      <c r="I73" s="33"/>
      <c r="J73" s="33"/>
      <c r="K73" s="33"/>
      <c r="L73" s="33"/>
      <c r="M73" s="33"/>
      <c r="N73" s="33"/>
      <c r="O73" s="33"/>
      <c r="P73" s="33"/>
    </row>
    <row r="74" spans="2:16" ht="48" customHeight="1" x14ac:dyDescent="0.3">
      <c r="B74" s="29"/>
      <c r="C74" s="29"/>
      <c r="D74" s="33"/>
      <c r="E74" s="33"/>
      <c r="F74" s="33"/>
      <c r="G74" s="33"/>
      <c r="H74" s="33"/>
      <c r="I74" s="33"/>
      <c r="J74" s="33"/>
      <c r="K74" s="33"/>
      <c r="L74" s="33"/>
      <c r="M74" s="33"/>
      <c r="N74" s="33"/>
      <c r="O74" s="33"/>
      <c r="P74" s="33"/>
    </row>
    <row r="75" spans="2:16" ht="15" customHeight="1" x14ac:dyDescent="0.3">
      <c r="C75" s="266" t="s">
        <v>541</v>
      </c>
    </row>
    <row r="76" spans="2:16" ht="15" customHeight="1" x14ac:dyDescent="0.3">
      <c r="C76" s="114" t="s">
        <v>664</v>
      </c>
      <c r="D76" s="110"/>
      <c r="E76" s="110"/>
      <c r="F76" s="110"/>
      <c r="G76" s="110"/>
      <c r="H76" s="110"/>
      <c r="I76" s="110"/>
      <c r="J76" s="110"/>
      <c r="K76" s="110"/>
      <c r="L76" s="110"/>
      <c r="M76" s="110"/>
      <c r="N76" s="110"/>
      <c r="O76" s="110"/>
    </row>
    <row r="77" spans="2:16" x14ac:dyDescent="0.3">
      <c r="C77" s="114" t="s">
        <v>542</v>
      </c>
      <c r="D77" s="110"/>
      <c r="E77" s="110"/>
      <c r="F77" s="110"/>
      <c r="G77" s="110"/>
      <c r="H77" s="110"/>
      <c r="I77" s="110"/>
      <c r="J77" s="110"/>
      <c r="K77" s="110"/>
      <c r="L77" s="110"/>
      <c r="M77" s="110"/>
      <c r="N77" s="110"/>
      <c r="O77" s="110"/>
    </row>
    <row r="78" spans="2:16" x14ac:dyDescent="0.3">
      <c r="C78" s="267" t="s">
        <v>543</v>
      </c>
    </row>
  </sheetData>
  <sheetProtection sheet="1" objects="1" scenarios="1"/>
  <dataConsolidate/>
  <mergeCells count="28">
    <mergeCell ref="H30:M30"/>
    <mergeCell ref="H31:M31"/>
    <mergeCell ref="D20:I22"/>
    <mergeCell ref="M12:P15"/>
    <mergeCell ref="L26:M26"/>
    <mergeCell ref="G26:H26"/>
    <mergeCell ref="D12:I12"/>
    <mergeCell ref="M8:P8"/>
    <mergeCell ref="M10:P10"/>
    <mergeCell ref="D10:I10"/>
    <mergeCell ref="D16:I16"/>
    <mergeCell ref="D18:I18"/>
    <mergeCell ref="I44:J44"/>
    <mergeCell ref="C51:F51"/>
    <mergeCell ref="D1:I1"/>
    <mergeCell ref="H32:M32"/>
    <mergeCell ref="F42:L43"/>
    <mergeCell ref="C45:G45"/>
    <mergeCell ref="D4:I4"/>
    <mergeCell ref="D6:I6"/>
    <mergeCell ref="D7:I7"/>
    <mergeCell ref="D8:I8"/>
    <mergeCell ref="M4:P4"/>
    <mergeCell ref="M6:P6"/>
    <mergeCell ref="G28:M29"/>
    <mergeCell ref="D14:I14"/>
    <mergeCell ref="N43:P45"/>
    <mergeCell ref="G48:P48"/>
  </mergeCells>
  <conditionalFormatting sqref="K53">
    <cfRule type="cellIs" dxfId="49" priority="14" operator="equal">
      <formula>"FAIL"</formula>
    </cfRule>
    <cfRule type="cellIs" dxfId="48" priority="15" operator="equal">
      <formula>"PASS"</formula>
    </cfRule>
  </conditionalFormatting>
  <conditionalFormatting sqref="B47:P47 B49:P49 B48:G48">
    <cfRule type="expression" dxfId="47" priority="13">
      <formula>BuyingCompanySettings=2</formula>
    </cfRule>
  </conditionalFormatting>
  <conditionalFormatting sqref="B50:P50 B52:P74 B51:C51 G51:P51">
    <cfRule type="expression" dxfId="46" priority="12">
      <formula>BuyingCompanySettings=1</formula>
    </cfRule>
  </conditionalFormatting>
  <conditionalFormatting sqref="M4 M6 M8 M10 M12 G26 L26 G28">
    <cfRule type="expression" dxfId="45" priority="10">
      <formula>AND(UserTypeNumber=1,G4="")</formula>
    </cfRule>
  </conditionalFormatting>
  <conditionalFormatting sqref="N43">
    <cfRule type="cellIs" dxfId="44" priority="6" operator="equal">
      <formula>"Incomplete"</formula>
    </cfRule>
    <cfRule type="cellIs" dxfId="43" priority="8" operator="equal">
      <formula>"FAIL"</formula>
    </cfRule>
    <cfRule type="cellIs" dxfId="42" priority="9" operator="equal">
      <formula>"PASS"</formula>
    </cfRule>
  </conditionalFormatting>
  <conditionalFormatting sqref="D4:I4 D6:I8 D10:I10 D12:I12 D14:I14 D16:I16 D18:I18 D20:I22 M4:P4 M6:P6 M8:P8 M10:P10 M12:P15 G26:H26 L26:M26 G28:M29">
    <cfRule type="expression" dxfId="41" priority="5" stopIfTrue="1">
      <formula>AND(ShowToClear=TRUE,D4&lt;&gt;"")</formula>
    </cfRule>
  </conditionalFormatting>
  <conditionalFormatting sqref="K20:Q22">
    <cfRule type="expression" dxfId="40" priority="4">
      <formula>ShowToClear=TRUE</formula>
    </cfRule>
  </conditionalFormatting>
  <conditionalFormatting sqref="I44">
    <cfRule type="expression" dxfId="39" priority="3">
      <formula>AND(UserTypeNumber=1,I44="")</formula>
    </cfRule>
  </conditionalFormatting>
  <conditionalFormatting sqref="I44:J44">
    <cfRule type="expression" dxfId="38" priority="1">
      <formula>BuyingCompanySettings&lt;&gt;2</formula>
    </cfRule>
    <cfRule type="expression" dxfId="37" priority="2" stopIfTrue="1">
      <formula>AND(ShowToClear=TRUE,I44&lt;&gt;"")</formula>
    </cfRule>
  </conditionalFormatting>
  <dataValidations count="1">
    <dataValidation type="whole" allowBlank="1" showInputMessage="1" showErrorMessage="1" sqref="I44:J44" xr:uid="{00000000-0002-0000-0100-000000000000}">
      <formula1>1</formula1>
      <formula2>100</formula2>
    </dataValidation>
  </dataValidations>
  <pageMargins left="0.70866141732283472" right="0.70866141732283472" top="0.74803149606299213" bottom="0.74803149606299213" header="0.31496062992125984" footer="0.31496062992125984"/>
  <pageSetup paperSize="9" scale="57" orientation="portrait" r:id="rId1"/>
  <headerFooter>
    <oddHeader>&amp;L&amp;18&amp;K03+000Global Food Safety Initiative
&amp;16Global Markets Programme&amp;C&amp;"-,Regular"&amp;20
&amp;R&amp;18&amp;K03+000Food Manufacturing
&amp;16Basic and Intermediate Levels Checklist</oddHeader>
    <oddFooter>&amp;L&amp;14&amp;K03+000GFSI Global Markets Programme Manufacturing: Edition 2 April 2015&amp;R&amp;14&amp;K03+000© Global Food Safety Initiative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8" r:id="rId4" name="Group Box 10">
              <controlPr defaultSize="0" autoFill="0" autoPict="0" altText="">
                <anchor moveWithCells="1">
                  <from>
                    <xdr:col>7</xdr:col>
                    <xdr:colOff>190500</xdr:colOff>
                    <xdr:row>29</xdr:row>
                    <xdr:rowOff>144780</xdr:rowOff>
                  </from>
                  <to>
                    <xdr:col>12</xdr:col>
                    <xdr:colOff>297180</xdr:colOff>
                    <xdr:row>32</xdr:row>
                    <xdr:rowOff>0</xdr:rowOff>
                  </to>
                </anchor>
              </controlPr>
            </control>
          </mc:Choice>
        </mc:AlternateContent>
        <mc:AlternateContent xmlns:mc="http://schemas.openxmlformats.org/markup-compatibility/2006">
          <mc:Choice Requires="x14">
            <control shapeId="2059" r:id="rId5" name="Option Button 11">
              <controlPr locked="0" defaultSize="0" autoFill="0" autoLine="0" autoPict="0">
                <anchor moveWithCells="1">
                  <from>
                    <xdr:col>7</xdr:col>
                    <xdr:colOff>487680</xdr:colOff>
                    <xdr:row>30</xdr:row>
                    <xdr:rowOff>38100</xdr:rowOff>
                  </from>
                  <to>
                    <xdr:col>9</xdr:col>
                    <xdr:colOff>152400</xdr:colOff>
                    <xdr:row>31</xdr:row>
                    <xdr:rowOff>68580</xdr:rowOff>
                  </to>
                </anchor>
              </controlPr>
            </control>
          </mc:Choice>
        </mc:AlternateContent>
        <mc:AlternateContent xmlns:mc="http://schemas.openxmlformats.org/markup-compatibility/2006">
          <mc:Choice Requires="x14">
            <control shapeId="2060" r:id="rId6" name="Option Button 12">
              <controlPr locked="0" defaultSize="0" autoFill="0" autoLine="0" autoPict="0">
                <anchor moveWithCells="1">
                  <from>
                    <xdr:col>10</xdr:col>
                    <xdr:colOff>76200</xdr:colOff>
                    <xdr:row>30</xdr:row>
                    <xdr:rowOff>38100</xdr:rowOff>
                  </from>
                  <to>
                    <xdr:col>11</xdr:col>
                    <xdr:colOff>601980</xdr:colOff>
                    <xdr:row>31</xdr:row>
                    <xdr:rowOff>68580</xdr:rowOff>
                  </to>
                </anchor>
              </controlPr>
            </control>
          </mc:Choice>
        </mc:AlternateContent>
        <mc:AlternateContent xmlns:mc="http://schemas.openxmlformats.org/markup-compatibility/2006">
          <mc:Choice Requires="x14">
            <control shapeId="2065" r:id="rId7" name="Option Button 17">
              <controlPr locked="0" defaultSize="0" autoFill="0" autoLine="0" autoPict="0">
                <anchor moveWithCells="1">
                  <from>
                    <xdr:col>5</xdr:col>
                    <xdr:colOff>106680</xdr:colOff>
                    <xdr:row>42</xdr:row>
                    <xdr:rowOff>38100</xdr:rowOff>
                  </from>
                  <to>
                    <xdr:col>8</xdr:col>
                    <xdr:colOff>144780</xdr:colOff>
                    <xdr:row>42</xdr:row>
                    <xdr:rowOff>259080</xdr:rowOff>
                  </to>
                </anchor>
              </controlPr>
            </control>
          </mc:Choice>
        </mc:AlternateContent>
        <mc:AlternateContent xmlns:mc="http://schemas.openxmlformats.org/markup-compatibility/2006">
          <mc:Choice Requires="x14">
            <control shapeId="2066" r:id="rId8" name="Option Button 18">
              <controlPr locked="0" defaultSize="0" autoFill="0" autoLine="0" autoPict="0">
                <anchor moveWithCells="1">
                  <from>
                    <xdr:col>7</xdr:col>
                    <xdr:colOff>579120</xdr:colOff>
                    <xdr:row>42</xdr:row>
                    <xdr:rowOff>38100</xdr:rowOff>
                  </from>
                  <to>
                    <xdr:col>10</xdr:col>
                    <xdr:colOff>76200</xdr:colOff>
                    <xdr:row>42</xdr:row>
                    <xdr:rowOff>266700</xdr:rowOff>
                  </to>
                </anchor>
              </controlPr>
            </control>
          </mc:Choice>
        </mc:AlternateContent>
        <mc:AlternateContent xmlns:mc="http://schemas.openxmlformats.org/markup-compatibility/2006">
          <mc:Choice Requires="x14">
            <control shapeId="2067" r:id="rId9" name="Option Button 19">
              <controlPr locked="0" defaultSize="0" autoFill="0" autoLine="0" autoPict="0">
                <anchor moveWithCells="1">
                  <from>
                    <xdr:col>10</xdr:col>
                    <xdr:colOff>68580</xdr:colOff>
                    <xdr:row>42</xdr:row>
                    <xdr:rowOff>38100</xdr:rowOff>
                  </from>
                  <to>
                    <xdr:col>11</xdr:col>
                    <xdr:colOff>419100</xdr:colOff>
                    <xdr:row>42</xdr:row>
                    <xdr:rowOff>266700</xdr:rowOff>
                  </to>
                </anchor>
              </controlPr>
            </control>
          </mc:Choice>
        </mc:AlternateContent>
        <mc:AlternateContent xmlns:mc="http://schemas.openxmlformats.org/markup-compatibility/2006">
          <mc:Choice Requires="x14">
            <control shapeId="2069" r:id="rId10" name="Check Box 21">
              <controlPr locked="0" defaultSize="0" print="0" autoFill="0" autoLine="0" autoPict="0">
                <anchor moveWithCells="1">
                  <from>
                    <xdr:col>10</xdr:col>
                    <xdr:colOff>182880</xdr:colOff>
                    <xdr:row>19</xdr:row>
                    <xdr:rowOff>144780</xdr:rowOff>
                  </from>
                  <to>
                    <xdr:col>16</xdr:col>
                    <xdr:colOff>304800</xdr:colOff>
                    <xdr:row>20</xdr:row>
                    <xdr:rowOff>182880</xdr:rowOff>
                  </to>
                </anchor>
              </controlPr>
            </control>
          </mc:Choice>
        </mc:AlternateContent>
        <mc:AlternateContent xmlns:mc="http://schemas.openxmlformats.org/markup-compatibility/2006">
          <mc:Choice Requires="x14">
            <control shapeId="2093" r:id="rId11" name="Group Box 45">
              <controlPr defaultSize="0" autoFill="0" autoPict="0">
                <anchor moveWithCells="1">
                  <from>
                    <xdr:col>4</xdr:col>
                    <xdr:colOff>533400</xdr:colOff>
                    <xdr:row>34</xdr:row>
                    <xdr:rowOff>144780</xdr:rowOff>
                  </from>
                  <to>
                    <xdr:col>11</xdr:col>
                    <xdr:colOff>495300</xdr:colOff>
                    <xdr:row>42</xdr:row>
                    <xdr:rowOff>297180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Lookups!$A$40:$A$47</xm:f>
          </x14:formula1>
          <xm:sqref>D6:I8</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070C0"/>
    <outlinePr summaryBelow="0" summaryRight="0"/>
    <pageSetUpPr fitToPage="1"/>
  </sheetPr>
  <dimension ref="A1:L151"/>
  <sheetViews>
    <sheetView showGridLines="0" tabSelected="1" zoomScale="75" zoomScaleNormal="75" workbookViewId="0">
      <pane ySplit="1" topLeftCell="A2" activePane="bottomLeft" state="frozen"/>
      <selection pane="bottomLeft" activeCell="C11" sqref="C11"/>
    </sheetView>
  </sheetViews>
  <sheetFormatPr defaultColWidth="0" defaultRowHeight="13.8" zeroHeight="1" outlineLevelRow="1" x14ac:dyDescent="0.25"/>
  <cols>
    <col min="1" max="1" width="8.44140625" style="7" customWidth="1"/>
    <col min="2" max="2" width="83.6640625" style="2" customWidth="1"/>
    <col min="3" max="3" width="64.33203125" style="7" customWidth="1"/>
    <col min="4" max="4" width="26" style="135" customWidth="1"/>
    <col min="5" max="5" width="27.6640625" style="265" bestFit="1" customWidth="1"/>
    <col min="6" max="6" width="24.44140625" style="129" hidden="1" customWidth="1"/>
    <col min="7" max="8" width="11.44140625" style="116" hidden="1" customWidth="1"/>
    <col min="9" max="9" width="9.109375" style="116" hidden="1" customWidth="1"/>
    <col min="10" max="10" width="36.33203125" style="3" hidden="1" customWidth="1"/>
    <col min="11" max="16384" width="9.109375" style="3" hidden="1"/>
  </cols>
  <sheetData>
    <row r="1" spans="1:12" ht="14.4" x14ac:dyDescent="0.25">
      <c r="A1" s="184" t="s">
        <v>227</v>
      </c>
      <c r="B1" s="13" t="s">
        <v>57</v>
      </c>
      <c r="C1" s="13" t="s">
        <v>10</v>
      </c>
      <c r="D1" s="130" t="s">
        <v>59</v>
      </c>
      <c r="E1" s="130" t="s">
        <v>498</v>
      </c>
      <c r="F1" s="127" t="s">
        <v>225</v>
      </c>
      <c r="G1" s="115" t="s">
        <v>233</v>
      </c>
      <c r="H1" s="115" t="s">
        <v>234</v>
      </c>
      <c r="I1" s="115" t="s">
        <v>483</v>
      </c>
      <c r="J1" s="239" t="s">
        <v>502</v>
      </c>
    </row>
    <row r="2" spans="1:12" ht="19.350000000000001" customHeight="1" x14ac:dyDescent="0.25">
      <c r="A2" s="185" t="s">
        <v>496</v>
      </c>
      <c r="B2" s="186"/>
      <c r="C2" s="256"/>
      <c r="D2" s="211"/>
      <c r="E2" s="264" t="str">
        <f>IF(H2="",IF(C2 &amp; D2="","-","Do not fill this in for the summary level"),IF(F2&lt;&gt;"Yes","Exempted, do not use",IF(AND(OR(AND(SelectedLevelLetter="B",H2="B"),SelectedLevelLetter="I"),D2=""),"Please enter a status",IF(AND(COUNTIF(Lookups!$A$11:$A$14,D2)&gt;0,C2=""),"Please enter a comment",IF(AND(SelectedLevelLetter="B",H2="I",D2&lt;&gt;""),"Remove -not needed for Basic",IF(AND(SelectedLevelLetter="B",H2="I",D2=""),"-","Completed"))))))</f>
        <v>-</v>
      </c>
      <c r="F2" s="241" t="str">
        <f>IF(COUNTIF(Exemptions!$A:$A,$I2)=0,"Yes","Exempt")</f>
        <v>Yes</v>
      </c>
      <c r="H2" s="115"/>
      <c r="I2" s="116" t="s">
        <v>496</v>
      </c>
      <c r="J2" s="3" t="str">
        <f>IF(F2="Yes",CONCATENATE(I2,D2),"")</f>
        <v>A. Food Safety Management Systems</v>
      </c>
      <c r="L2" s="337" t="s">
        <v>228</v>
      </c>
    </row>
    <row r="3" spans="1:12" ht="57.6" x14ac:dyDescent="0.25">
      <c r="A3" s="303" t="s">
        <v>68</v>
      </c>
      <c r="B3" s="187" t="s">
        <v>507</v>
      </c>
      <c r="C3" s="257"/>
      <c r="D3" s="212"/>
      <c r="E3" s="264" t="str">
        <f>IF(H3="",IF(C3 &amp; D3="","-","Do not fill this in for the summary level"),IF(F3&lt;&gt;"Yes","Exempted, do not use",IF(AND(OR(AND(SelectedLevelLetter="B",H3="B"),SelectedLevelLetter="I"),D3=""),"Please enter a status",IF(AND(COUNTIF(Lookups!$A$11:$A$14,D3)&gt;0,C3=""),"Please enter a comment",IF(AND(SelectedLevelLetter="B",H3="I",D3&lt;&gt;""),"Remove -not needed for Basic",IF(AND(SelectedLevelLetter="B",H3="I",D3=""),"-","Completed"))))))</f>
        <v>-</v>
      </c>
      <c r="F3" s="242" t="str">
        <f>IF(COUNTIF(Exemptions!$A:$A,$I3)=0,"Yes","Exempt")</f>
        <v>Yes</v>
      </c>
      <c r="I3" s="116" t="s">
        <v>68</v>
      </c>
      <c r="J3" s="3" t="str">
        <f t="shared" ref="J3:J66" si="0">IF(F3="Yes",CONCATENATE(I3,D3),"")</f>
        <v>B.A 1</v>
      </c>
      <c r="L3" s="337" t="s">
        <v>229</v>
      </c>
    </row>
    <row r="4" spans="1:12" ht="50.25" customHeight="1" x14ac:dyDescent="0.25">
      <c r="A4" s="321" t="s">
        <v>90</v>
      </c>
      <c r="B4" s="189" t="s">
        <v>11</v>
      </c>
      <c r="C4" s="14"/>
      <c r="D4" s="131"/>
      <c r="E4" s="264" t="str">
        <f>IF(H4="",IF(C4 &amp; D4="","-","Do not fill this in for the summary level"),IF(F4&lt;&gt;"Yes","Exempted, do not use",IF(AND(OR(AND(SelectedLevelLetter="B",H4="B"),SelectedLevelLetter="I"),D4=""),"Please enter a status",IF(AND(COUNTIF(Lookups!$A$11:$A$14,D4)&gt;0,C4=""),"Please enter a comment",IF(AND(SelectedLevelLetter="B",H4="I",D4&lt;&gt;""),"Remove -not needed for Basic",IF(AND(SelectedLevelLetter="B",H4="I",D4=""),"-","Completed"))))))</f>
        <v>Please enter a status</v>
      </c>
      <c r="F4" s="128" t="str">
        <f>IF(COUNTIF(Exemptions!$A:$A,$I4)=0,"Yes","Exempt")</f>
        <v>Yes</v>
      </c>
      <c r="G4" s="116" t="str">
        <f t="shared" ref="G4" si="1">RIGHT(LEFT(A4,3),1)</f>
        <v>A</v>
      </c>
      <c r="H4" s="116" t="str">
        <f t="shared" ref="H4" si="2">LEFT(A4,1)</f>
        <v>B</v>
      </c>
      <c r="I4" s="116" t="s">
        <v>68</v>
      </c>
      <c r="J4" s="3" t="str">
        <f t="shared" si="0"/>
        <v>B.A 1</v>
      </c>
      <c r="L4" s="337" t="s">
        <v>230</v>
      </c>
    </row>
    <row r="5" spans="1:12" ht="50.25" customHeight="1" x14ac:dyDescent="0.25">
      <c r="A5" s="321" t="s">
        <v>91</v>
      </c>
      <c r="B5" s="189" t="s">
        <v>290</v>
      </c>
      <c r="C5" s="14"/>
      <c r="D5" s="131"/>
      <c r="E5" s="264" t="str">
        <f>IF(H5="",IF(C5 &amp; D5="","-","Do not fill this in for the summary level"),IF(F5&lt;&gt;"Yes","Exempted, do not use",IF(AND(OR(AND(SelectedLevelLetter="B",H5="B"),SelectedLevelLetter="I"),D5=""),"Please enter a status",IF(AND(COUNTIF(Lookups!$A$11:$A$14,D5)&gt;0,C5=""),"Please enter a comment",IF(AND(SelectedLevelLetter="B",H5="I",D5&lt;&gt;""),"Remove -not needed for Basic",IF(AND(SelectedLevelLetter="B",H5="I",D5=""),"-","Completed"))))))</f>
        <v>Please enter a status</v>
      </c>
      <c r="F5" s="128" t="str">
        <f>IF(COUNTIF(Exemptions!$A:$A,$I5)=0,"Yes","Exempt")</f>
        <v>Yes</v>
      </c>
      <c r="G5" s="116" t="str">
        <f t="shared" ref="G5:G9" si="3">RIGHT(LEFT(A5,3),1)</f>
        <v>A</v>
      </c>
      <c r="H5" s="116" t="str">
        <f t="shared" ref="H5:H9" si="4">LEFT(A5,1)</f>
        <v>B</v>
      </c>
      <c r="I5" s="116" t="s">
        <v>68</v>
      </c>
      <c r="J5" s="3" t="str">
        <f t="shared" si="0"/>
        <v>B.A 1</v>
      </c>
      <c r="L5" s="337" t="s">
        <v>231</v>
      </c>
    </row>
    <row r="6" spans="1:12" ht="50.25" customHeight="1" x14ac:dyDescent="0.25">
      <c r="A6" s="321" t="s">
        <v>92</v>
      </c>
      <c r="B6" s="189" t="s">
        <v>12</v>
      </c>
      <c r="C6" s="14"/>
      <c r="D6" s="131"/>
      <c r="E6" s="264" t="str">
        <f>IF(H6="",IF(C6 &amp; D6="","-","Do not fill this in for the summary level"),IF(F6&lt;&gt;"Yes","Exempted, do not use",IF(AND(OR(AND(SelectedLevelLetter="B",H6="B"),SelectedLevelLetter="I"),D6=""),"Please enter a status",IF(AND(COUNTIF(Lookups!$A$11:$A$14,D6)&gt;0,C6=""),"Please enter a comment",IF(AND(SelectedLevelLetter="B",H6="I",D6&lt;&gt;""),"Remove -not needed for Basic",IF(AND(SelectedLevelLetter="B",H6="I",D6=""),"-","Completed"))))))</f>
        <v>Please enter a status</v>
      </c>
      <c r="F6" s="128" t="str">
        <f>IF(COUNTIF(Exemptions!$A:$A,$I6)=0,"Yes","Exempt")</f>
        <v>Yes</v>
      </c>
      <c r="G6" s="116" t="str">
        <f t="shared" si="3"/>
        <v>A</v>
      </c>
      <c r="H6" s="116" t="str">
        <f t="shared" si="4"/>
        <v>B</v>
      </c>
      <c r="I6" s="116" t="s">
        <v>68</v>
      </c>
      <c r="J6" s="3" t="str">
        <f t="shared" si="0"/>
        <v>B.A 1</v>
      </c>
      <c r="L6" s="337" t="s">
        <v>232</v>
      </c>
    </row>
    <row r="7" spans="1:12" ht="50.25" customHeight="1" x14ac:dyDescent="0.25">
      <c r="A7" s="321" t="s">
        <v>93</v>
      </c>
      <c r="B7" s="189" t="s">
        <v>13</v>
      </c>
      <c r="C7" s="14"/>
      <c r="D7" s="131"/>
      <c r="E7" s="264" t="str">
        <f>IF(H7="",IF(C7 &amp; D7="","-","Do not fill this in for the summary level"),IF(F7&lt;&gt;"Yes","Exempted, do not use",IF(AND(OR(AND(SelectedLevelLetter="B",H7="B"),SelectedLevelLetter="I"),D7=""),"Please enter a status",IF(AND(COUNTIF(Lookups!$A$11:$A$14,D7)&gt;0,C7=""),"Please enter a comment",IF(AND(SelectedLevelLetter="B",H7="I",D7&lt;&gt;""),"Remove -not needed for Basic",IF(AND(SelectedLevelLetter="B",H7="I",D7=""),"-","Completed"))))))</f>
        <v>Please enter a status</v>
      </c>
      <c r="F7" s="128" t="str">
        <f>IF(COUNTIF(Exemptions!$A:$A,$I7)=0,"Yes","Exempt")</f>
        <v>Yes</v>
      </c>
      <c r="G7" s="116" t="str">
        <f t="shared" si="3"/>
        <v>A</v>
      </c>
      <c r="H7" s="116" t="str">
        <f t="shared" si="4"/>
        <v>B</v>
      </c>
      <c r="I7" s="116" t="s">
        <v>68</v>
      </c>
      <c r="J7" s="3" t="str">
        <f t="shared" si="0"/>
        <v>B.A 1</v>
      </c>
    </row>
    <row r="8" spans="1:12" ht="117" customHeight="1" x14ac:dyDescent="0.25">
      <c r="A8" s="321" t="s">
        <v>94</v>
      </c>
      <c r="B8" s="189" t="s">
        <v>293</v>
      </c>
      <c r="C8" s="14"/>
      <c r="D8" s="131"/>
      <c r="E8" s="264" t="str">
        <f>IF(H8="",IF(C8 &amp; D8="","-","Do not fill this in for the summary level"),IF(F8&lt;&gt;"Yes","Exempted, do not use",IF(AND(OR(AND(SelectedLevelLetter="B",H8="B"),SelectedLevelLetter="I"),D8=""),"Please enter a status",IF(AND(COUNTIF(Lookups!$A$11:$A$14,D8)&gt;0,C8=""),"Please enter a comment",IF(AND(SelectedLevelLetter="B",H8="I",D8&lt;&gt;""),"Remove -not needed for Basic",IF(AND(SelectedLevelLetter="B",H8="I",D8=""),"-","Completed"))))))</f>
        <v>Please enter a status</v>
      </c>
      <c r="F8" s="128" t="str">
        <f>IF(COUNTIF(Exemptions!$A:$A,$I8)=0,"Yes","Exempt")</f>
        <v>Yes</v>
      </c>
      <c r="G8" s="116" t="str">
        <f t="shared" si="3"/>
        <v>A</v>
      </c>
      <c r="H8" s="116" t="str">
        <f t="shared" si="4"/>
        <v>B</v>
      </c>
      <c r="I8" s="116" t="s">
        <v>68</v>
      </c>
      <c r="J8" s="3" t="str">
        <f t="shared" si="0"/>
        <v>B.A 1</v>
      </c>
    </row>
    <row r="9" spans="1:12" ht="50.25" customHeight="1" x14ac:dyDescent="0.25">
      <c r="A9" s="321" t="s">
        <v>95</v>
      </c>
      <c r="B9" s="190" t="s">
        <v>291</v>
      </c>
      <c r="C9" s="14"/>
      <c r="D9" s="131"/>
      <c r="E9" s="264" t="str">
        <f>IF(H9="",IF(C9 &amp; D9="","-","Do not fill this in for the summary level"),IF(F9&lt;&gt;"Yes","Exempted, do not use",IF(AND(OR(AND(SelectedLevelLetter="B",H9="B"),SelectedLevelLetter="I"),D9=""),"Please enter a status",IF(AND(COUNTIF(Lookups!$A$11:$A$14,D9)&gt;0,C9=""),"Please enter a comment",IF(AND(SelectedLevelLetter="B",H9="I",D9&lt;&gt;""),"Remove -not needed for Basic",IF(AND(SelectedLevelLetter="B",H9="I",D9=""),"-","Completed"))))))</f>
        <v>Please enter a status</v>
      </c>
      <c r="F9" s="128" t="str">
        <f>IF(COUNTIF(Exemptions!$A:$A,$I9)=0,"Yes","Exempt")</f>
        <v>Yes</v>
      </c>
      <c r="G9" s="116" t="str">
        <f t="shared" si="3"/>
        <v>A</v>
      </c>
      <c r="H9" s="116" t="str">
        <f t="shared" si="4"/>
        <v>B</v>
      </c>
      <c r="I9" s="116" t="s">
        <v>68</v>
      </c>
      <c r="J9" s="3" t="str">
        <f t="shared" si="0"/>
        <v>B.A 1</v>
      </c>
    </row>
    <row r="10" spans="1:12" ht="115.2" x14ac:dyDescent="0.25">
      <c r="A10" s="303" t="s">
        <v>485</v>
      </c>
      <c r="B10" s="187" t="s">
        <v>508</v>
      </c>
      <c r="C10" s="258"/>
      <c r="D10" s="214"/>
      <c r="E10" s="264" t="str">
        <f>IF(H10="",IF(C10 &amp; D10="","-","Do not fill this in for the summary level"),IF(F10&lt;&gt;"Yes","Exempted, do not use",IF(AND(OR(AND(SelectedLevelLetter="B",H10="B"),SelectedLevelLetter="I"),D10=""),"Please enter a status",IF(AND(COUNTIF(Lookups!$A$11:$A$14,D10)&gt;0,C10=""),"Please enter a comment",IF(AND(SelectedLevelLetter="B",H10="I",D10&lt;&gt;""),"Remove -not needed for Basic",IF(AND(SelectedLevelLetter="B",H10="I",D10=""),"-","Completed"))))))</f>
        <v>-</v>
      </c>
      <c r="F10" s="242" t="str">
        <f>IF(COUNTIF(Exemptions!$A:$A,$I10)=0,"Yes","Exempt")</f>
        <v>Yes</v>
      </c>
      <c r="I10" s="116" t="s">
        <v>485</v>
      </c>
      <c r="J10" s="3" t="str">
        <f t="shared" si="0"/>
        <v>B.A 2</v>
      </c>
    </row>
    <row r="11" spans="1:12" ht="50.25" customHeight="1" x14ac:dyDescent="0.25">
      <c r="A11" s="321" t="s">
        <v>96</v>
      </c>
      <c r="B11" s="191" t="s">
        <v>151</v>
      </c>
      <c r="C11" s="14"/>
      <c r="D11" s="131"/>
      <c r="E11" s="264" t="str">
        <f>IF(H11="",IF(C11 &amp; D11="","-","Do not fill this in for the summary level"),IF(F11&lt;&gt;"Yes","Exempted, do not use",IF(AND(OR(AND(SelectedLevelLetter="B",H11="B"),SelectedLevelLetter="I"),D11=""),"Please enter a status",IF(AND(COUNTIF(Lookups!$A$11:$A$14,D11)&gt;0,C11=""),"Please enter a comment",IF(AND(SelectedLevelLetter="B",H11="I",D11&lt;&gt;""),"Remove -not needed for Basic",IF(AND(SelectedLevelLetter="B",H11="I",D11=""),"-","Completed"))))))</f>
        <v>Please enter a status</v>
      </c>
      <c r="F11" s="128" t="str">
        <f>IF(COUNTIF(Exemptions!$A:$A,$I11)=0,"Yes","Exempt")</f>
        <v>Yes</v>
      </c>
      <c r="G11" s="116" t="str">
        <f t="shared" ref="G11:G14" si="5">RIGHT(LEFT(A11,3),1)</f>
        <v>A</v>
      </c>
      <c r="H11" s="116" t="str">
        <f t="shared" ref="H11:H14" si="6">LEFT(A11,1)</f>
        <v>B</v>
      </c>
      <c r="I11" s="116" t="s">
        <v>485</v>
      </c>
      <c r="J11" s="3" t="str">
        <f t="shared" si="0"/>
        <v>B.A 2</v>
      </c>
    </row>
    <row r="12" spans="1:12" ht="50.25" customHeight="1" x14ac:dyDescent="0.25">
      <c r="A12" s="321" t="s">
        <v>97</v>
      </c>
      <c r="B12" s="191" t="s">
        <v>295</v>
      </c>
      <c r="C12" s="14"/>
      <c r="D12" s="131"/>
      <c r="E12" s="264" t="str">
        <f>IF(H12="",IF(C12 &amp; D12="","-","Do not fill this in for the summary level"),IF(F12&lt;&gt;"Yes","Exempted, do not use",IF(AND(OR(AND(SelectedLevelLetter="B",H12="B"),SelectedLevelLetter="I"),D12=""),"Please enter a status",IF(AND(COUNTIF(Lookups!$A$11:$A$14,D12)&gt;0,C12=""),"Please enter a comment",IF(AND(SelectedLevelLetter="B",H12="I",D12&lt;&gt;""),"Remove -not needed for Basic",IF(AND(SelectedLevelLetter="B",H12="I",D12=""),"-","Completed"))))))</f>
        <v>Please enter a status</v>
      </c>
      <c r="F12" s="128" t="str">
        <f>IF(COUNTIF(Exemptions!$A:$A,$I12)=0,"Yes","Exempt")</f>
        <v>Yes</v>
      </c>
      <c r="G12" s="116" t="str">
        <f t="shared" si="5"/>
        <v>A</v>
      </c>
      <c r="H12" s="116" t="str">
        <f t="shared" si="6"/>
        <v>B</v>
      </c>
      <c r="I12" s="116" t="s">
        <v>485</v>
      </c>
      <c r="J12" s="3" t="str">
        <f t="shared" si="0"/>
        <v>B.A 2</v>
      </c>
    </row>
    <row r="13" spans="1:12" ht="64.5" customHeight="1" x14ac:dyDescent="0.25">
      <c r="A13" s="321" t="s">
        <v>98</v>
      </c>
      <c r="B13" s="191" t="s">
        <v>297</v>
      </c>
      <c r="C13" s="14"/>
      <c r="D13" s="131"/>
      <c r="E13" s="264" t="str">
        <f>IF(H13="",IF(C13 &amp; D13="","-","Do not fill this in for the summary level"),IF(F13&lt;&gt;"Yes","Exempted, do not use",IF(AND(OR(AND(SelectedLevelLetter="B",H13="B"),SelectedLevelLetter="I"),D13=""),"Please enter a status",IF(AND(COUNTIF(Lookups!$A$11:$A$14,D13)&gt;0,C13=""),"Please enter a comment",IF(AND(SelectedLevelLetter="B",H13="I",D13&lt;&gt;""),"Remove -not needed for Basic",IF(AND(SelectedLevelLetter="B",H13="I",D13=""),"-","Completed"))))))</f>
        <v>Please enter a status</v>
      </c>
      <c r="F13" s="128" t="str">
        <f>IF(COUNTIF(Exemptions!$A:$A,$I13)=0,"Yes","Exempt")</f>
        <v>Yes</v>
      </c>
      <c r="G13" s="116" t="str">
        <f t="shared" si="5"/>
        <v>A</v>
      </c>
      <c r="H13" s="116" t="str">
        <f t="shared" si="6"/>
        <v>B</v>
      </c>
      <c r="I13" s="116" t="s">
        <v>485</v>
      </c>
      <c r="J13" s="3" t="str">
        <f t="shared" si="0"/>
        <v>B.A 2</v>
      </c>
    </row>
    <row r="14" spans="1:12" ht="50.25" customHeight="1" x14ac:dyDescent="0.25">
      <c r="A14" s="321" t="s">
        <v>99</v>
      </c>
      <c r="B14" s="190" t="s">
        <v>296</v>
      </c>
      <c r="C14" s="14"/>
      <c r="D14" s="131"/>
      <c r="E14" s="264" t="str">
        <f>IF(H14="",IF(C14 &amp; D14="","-","Do not fill this in for the summary level"),IF(F14&lt;&gt;"Yes","Exempted, do not use",IF(AND(OR(AND(SelectedLevelLetter="B",H14="B"),SelectedLevelLetter="I"),D14=""),"Please enter a status",IF(AND(COUNTIF(Lookups!$A$11:$A$14,D14)&gt;0,C14=""),"Please enter a comment",IF(AND(SelectedLevelLetter="B",H14="I",D14&lt;&gt;""),"Remove -not needed for Basic",IF(AND(SelectedLevelLetter="B",H14="I",D14=""),"-","Completed"))))))</f>
        <v>Please enter a status</v>
      </c>
      <c r="F14" s="128" t="str">
        <f>IF(COUNTIF(Exemptions!$A:$A,$I14)=0,"Yes","Exempt")</f>
        <v>Yes</v>
      </c>
      <c r="G14" s="116" t="str">
        <f t="shared" si="5"/>
        <v>A</v>
      </c>
      <c r="H14" s="116" t="str">
        <f t="shared" si="6"/>
        <v>B</v>
      </c>
      <c r="I14" s="116" t="s">
        <v>485</v>
      </c>
      <c r="J14" s="3" t="str">
        <f t="shared" si="0"/>
        <v>B.A 2</v>
      </c>
    </row>
    <row r="15" spans="1:12" ht="129.6" outlineLevel="1" x14ac:dyDescent="0.25">
      <c r="A15" s="306" t="s">
        <v>486</v>
      </c>
      <c r="B15" s="187" t="s">
        <v>509</v>
      </c>
      <c r="C15" s="258"/>
      <c r="D15" s="215"/>
      <c r="E15" s="264" t="str">
        <f>IF(H15="",IF(C15 &amp; D15="","-","Do not fill this in for the summary level"),IF(F15&lt;&gt;"Yes","Exempted, do not use",IF(AND(OR(AND(SelectedLevelLetter="B",H15="B"),SelectedLevelLetter="I"),D15=""),"Please enter a status",IF(AND(COUNTIF(Lookups!$A$11:$A$14,D15)&gt;0,C15=""),"Please enter a comment",IF(AND(SelectedLevelLetter="B",H15="I",D15&lt;&gt;""),"Remove -not needed for Basic",IF(AND(SelectedLevelLetter="B",H15="I",D15=""),"-","Completed"))))))</f>
        <v>-</v>
      </c>
      <c r="F15" s="242" t="str">
        <f>IF(COUNTIF(Exemptions!$A:$A,$I15)=0,"Yes","Exempt")</f>
        <v>Yes</v>
      </c>
      <c r="H15" s="115"/>
      <c r="I15" s="116" t="s">
        <v>486</v>
      </c>
      <c r="J15" s="3" t="str">
        <f t="shared" si="0"/>
        <v>I.A 2</v>
      </c>
    </row>
    <row r="16" spans="1:12" ht="50.25" customHeight="1" outlineLevel="1" x14ac:dyDescent="0.25">
      <c r="A16" s="321" t="s">
        <v>176</v>
      </c>
      <c r="B16" s="192" t="s">
        <v>298</v>
      </c>
      <c r="C16" s="14"/>
      <c r="D16" s="131"/>
      <c r="E16" s="264" t="str">
        <f>IF(H16="",IF(C16 &amp; D16="","-","Do not fill this in for the summary level"),IF(F16&lt;&gt;"Yes","Exempted, do not use",IF(AND(OR(AND(SelectedLevelLetter="B",H16="B"),SelectedLevelLetter="I"),D16=""),"Please enter a status",IF(AND(COUNTIF(Lookups!$A$11:$A$14,D16)&gt;0,C16=""),"Please enter a comment",IF(AND(SelectedLevelLetter="B",H16="I",D16&lt;&gt;""),"Remove -not needed for Basic",IF(AND(SelectedLevelLetter="B",H16="I",D16=""),"-","Completed"))))))</f>
        <v>Please enter a status</v>
      </c>
      <c r="F16" s="128" t="str">
        <f>IF(COUNTIF(Exemptions!$A:$A,$I16)=0,"Yes","Exempt")</f>
        <v>Yes</v>
      </c>
      <c r="G16" s="116" t="str">
        <f t="shared" ref="G16" si="7">RIGHT(LEFT(A16,3),1)</f>
        <v>A</v>
      </c>
      <c r="H16" s="115" t="s">
        <v>501</v>
      </c>
      <c r="I16" s="116" t="s">
        <v>486</v>
      </c>
      <c r="J16" s="3" t="str">
        <f t="shared" si="0"/>
        <v>I.A 2</v>
      </c>
    </row>
    <row r="17" spans="1:10" ht="43.2" x14ac:dyDescent="0.25">
      <c r="A17" s="306" t="s">
        <v>487</v>
      </c>
      <c r="B17" s="187" t="s">
        <v>510</v>
      </c>
      <c r="C17" s="257"/>
      <c r="D17" s="212"/>
      <c r="E17" s="264" t="str">
        <f>IF(H17="",IF(C17 &amp; D17="","-","Do not fill this in for the summary level"),IF(F17&lt;&gt;"Yes","Exempted, do not use",IF(AND(OR(AND(SelectedLevelLetter="B",H17="B"),SelectedLevelLetter="I"),D17=""),"Please enter a status",IF(AND(COUNTIF(Lookups!$A$11:$A$14,D17)&gt;0,C17=""),"Please enter a comment",IF(AND(SelectedLevelLetter="B",H17="I",D17&lt;&gt;""),"Remove -not needed for Basic",IF(AND(SelectedLevelLetter="B",H17="I",D17=""),"-","Completed"))))))</f>
        <v>-</v>
      </c>
      <c r="F17" s="242" t="str">
        <f>IF(COUNTIF(Exemptions!$A:$A,$I17)=0,"Yes","Exempt")</f>
        <v>Yes</v>
      </c>
      <c r="I17" s="116" t="s">
        <v>487</v>
      </c>
      <c r="J17" s="3" t="str">
        <f t="shared" si="0"/>
        <v>B.A 3</v>
      </c>
    </row>
    <row r="18" spans="1:10" s="4" customFormat="1" ht="50.25" customHeight="1" x14ac:dyDescent="0.25">
      <c r="A18" s="321" t="s">
        <v>100</v>
      </c>
      <c r="B18" s="191" t="s">
        <v>300</v>
      </c>
      <c r="C18" s="14"/>
      <c r="D18" s="131"/>
      <c r="E18" s="264" t="str">
        <f>IF(H18="",IF(C18 &amp; D18="","-","Do not fill this in for the summary level"),IF(F18&lt;&gt;"Yes","Exempted, do not use",IF(AND(OR(AND(SelectedLevelLetter="B",H18="B"),SelectedLevelLetter="I"),D18=""),"Please enter a status",IF(AND(COUNTIF(Lookups!$A$11:$A$14,D18)&gt;0,C18=""),"Please enter a comment",IF(AND(SelectedLevelLetter="B",H18="I",D18&lt;&gt;""),"Remove -not needed for Basic",IF(AND(SelectedLevelLetter="B",H18="I",D18=""),"-","Completed"))))))</f>
        <v>Please enter a status</v>
      </c>
      <c r="F18" s="128" t="str">
        <f>IF(COUNTIF(Exemptions!$A:$A,$I18)=0,"Yes","Exempt")</f>
        <v>Yes</v>
      </c>
      <c r="G18" s="116" t="str">
        <f t="shared" ref="G18:G19" si="8">RIGHT(LEFT(A18,3),1)</f>
        <v>A</v>
      </c>
      <c r="H18" s="116" t="str">
        <f t="shared" ref="H18:H19" si="9">LEFT(A18,1)</f>
        <v>B</v>
      </c>
      <c r="I18" s="116" t="s">
        <v>487</v>
      </c>
      <c r="J18" s="3" t="str">
        <f t="shared" si="0"/>
        <v>B.A 3</v>
      </c>
    </row>
    <row r="19" spans="1:10" ht="50.25" customHeight="1" x14ac:dyDescent="0.25">
      <c r="A19" s="321" t="s">
        <v>101</v>
      </c>
      <c r="B19" s="193" t="s">
        <v>152</v>
      </c>
      <c r="C19" s="15"/>
      <c r="D19" s="131"/>
      <c r="E19" s="264" t="str">
        <f>IF(H19="",IF(C19 &amp; D19="","-","Do not fill this in for the summary level"),IF(F19&lt;&gt;"Yes","Exempted, do not use",IF(AND(OR(AND(SelectedLevelLetter="B",H19="B"),SelectedLevelLetter="I"),D19=""),"Please enter a status",IF(AND(COUNTIF(Lookups!$A$11:$A$14,D19)&gt;0,C19=""),"Please enter a comment",IF(AND(SelectedLevelLetter="B",H19="I",D19&lt;&gt;""),"Remove -not needed for Basic",IF(AND(SelectedLevelLetter="B",H19="I",D19=""),"-","Completed"))))))</f>
        <v>Please enter a status</v>
      </c>
      <c r="F19" s="128" t="str">
        <f>IF(COUNTIF(Exemptions!$A:$A,$I19)=0,"Yes","Exempt")</f>
        <v>Yes</v>
      </c>
      <c r="G19" s="116" t="str">
        <f t="shared" si="8"/>
        <v>A</v>
      </c>
      <c r="H19" s="116" t="str">
        <f t="shared" si="9"/>
        <v>B</v>
      </c>
      <c r="I19" s="116" t="s">
        <v>487</v>
      </c>
      <c r="J19" s="3" t="str">
        <f t="shared" si="0"/>
        <v>B.A 3</v>
      </c>
    </row>
    <row r="20" spans="1:10" ht="57.6" outlineLevel="1" x14ac:dyDescent="0.25">
      <c r="A20" s="306" t="s">
        <v>488</v>
      </c>
      <c r="B20" s="187" t="s">
        <v>511</v>
      </c>
      <c r="C20" s="257"/>
      <c r="D20" s="216"/>
      <c r="E20" s="264" t="str">
        <f>IF(H20="",IF(C20 &amp; D20="","-","Do not fill this in for the summary level"),IF(F20&lt;&gt;"Yes","Exempted, do not use",IF(AND(OR(AND(SelectedLevelLetter="B",H20="B"),SelectedLevelLetter="I"),D20=""),"Please enter a status",IF(AND(COUNTIF(Lookups!$A$11:$A$14,D20)&gt;0,C20=""),"Please enter a comment",IF(AND(SelectedLevelLetter="B",H20="I",D20&lt;&gt;""),"Remove -not needed for Basic",IF(AND(SelectedLevelLetter="B",H20="I",D20=""),"-","Completed"))))))</f>
        <v>-</v>
      </c>
      <c r="F20" s="242" t="str">
        <f>IF(COUNTIF(Exemptions!$A:$A,$I20)=0,"Yes","Exempt")</f>
        <v>Yes</v>
      </c>
      <c r="H20" s="115"/>
      <c r="I20" s="116" t="s">
        <v>488</v>
      </c>
      <c r="J20" s="3" t="str">
        <f t="shared" si="0"/>
        <v>I.A 3</v>
      </c>
    </row>
    <row r="21" spans="1:10" s="4" customFormat="1" ht="50.25" customHeight="1" outlineLevel="1" x14ac:dyDescent="0.25">
      <c r="A21" s="321" t="s">
        <v>413</v>
      </c>
      <c r="B21" s="191" t="s">
        <v>309</v>
      </c>
      <c r="C21" s="14"/>
      <c r="D21" s="131"/>
      <c r="E21" s="264" t="str">
        <f>IF(H21="",IF(C21 &amp; D21="","-","Do not fill this in for the summary level"),IF(F21&lt;&gt;"Yes","Exempted, do not use",IF(AND(OR(AND(SelectedLevelLetter="B",H21="B"),SelectedLevelLetter="I"),D21=""),"Please enter a status",IF(AND(COUNTIF(Lookups!$A$11:$A$14,D21)&gt;0,C21=""),"Please enter a comment",IF(AND(SelectedLevelLetter="B",H21="I",D21&lt;&gt;""),"Remove -not needed for Basic",IF(AND(SelectedLevelLetter="B",H21="I",D21=""),"-","Completed"))))))</f>
        <v>Please enter a status</v>
      </c>
      <c r="F21" s="128" t="str">
        <f>IF(COUNTIF(Exemptions!$A:$A,$I21)=0,"Yes","Exempt")</f>
        <v>Yes</v>
      </c>
      <c r="G21" s="116" t="str">
        <f t="shared" ref="G21:G24" si="10">RIGHT(LEFT(A21,3),1)</f>
        <v>A</v>
      </c>
      <c r="H21" s="116" t="str">
        <f t="shared" ref="H21:H24" si="11">LEFT(A21,1)</f>
        <v>I</v>
      </c>
      <c r="I21" s="116" t="s">
        <v>488</v>
      </c>
      <c r="J21" s="3" t="str">
        <f t="shared" si="0"/>
        <v>I.A 3</v>
      </c>
    </row>
    <row r="22" spans="1:10" ht="50.25" customHeight="1" outlineLevel="1" x14ac:dyDescent="0.25">
      <c r="A22" s="321" t="s">
        <v>414</v>
      </c>
      <c r="B22" s="191" t="s">
        <v>310</v>
      </c>
      <c r="C22" s="14"/>
      <c r="D22" s="131"/>
      <c r="E22" s="264" t="str">
        <f>IF(H22="",IF(C22 &amp; D22="","-","Do not fill this in for the summary level"),IF(F22&lt;&gt;"Yes","Exempted, do not use",IF(AND(OR(AND(SelectedLevelLetter="B",H22="B"),SelectedLevelLetter="I"),D22=""),"Please enter a status",IF(AND(COUNTIF(Lookups!$A$11:$A$14,D22)&gt;0,C22=""),"Please enter a comment",IF(AND(SelectedLevelLetter="B",H22="I",D22&lt;&gt;""),"Remove -not needed for Basic",IF(AND(SelectedLevelLetter="B",H22="I",D22=""),"-","Completed"))))))</f>
        <v>Please enter a status</v>
      </c>
      <c r="F22" s="128" t="str">
        <f>IF(COUNTIF(Exemptions!$A:$A,$I22)=0,"Yes","Exempt")</f>
        <v>Yes</v>
      </c>
      <c r="G22" s="116" t="str">
        <f t="shared" si="10"/>
        <v>A</v>
      </c>
      <c r="H22" s="116" t="str">
        <f t="shared" si="11"/>
        <v>I</v>
      </c>
      <c r="I22" s="116" t="s">
        <v>488</v>
      </c>
      <c r="J22" s="3" t="str">
        <f t="shared" si="0"/>
        <v>I.A 3</v>
      </c>
    </row>
    <row r="23" spans="1:10" ht="50.25" customHeight="1" outlineLevel="1" x14ac:dyDescent="0.25">
      <c r="A23" s="321" t="s">
        <v>415</v>
      </c>
      <c r="B23" s="191" t="s">
        <v>311</v>
      </c>
      <c r="C23" s="14"/>
      <c r="D23" s="131"/>
      <c r="E23" s="264" t="str">
        <f>IF(H23="",IF(C23 &amp; D23="","-","Do not fill this in for the summary level"),IF(F23&lt;&gt;"Yes","Exempted, do not use",IF(AND(OR(AND(SelectedLevelLetter="B",H23="B"),SelectedLevelLetter="I"),D23=""),"Please enter a status",IF(AND(COUNTIF(Lookups!$A$11:$A$14,D23)&gt;0,C23=""),"Please enter a comment",IF(AND(SelectedLevelLetter="B",H23="I",D23&lt;&gt;""),"Remove -not needed for Basic",IF(AND(SelectedLevelLetter="B",H23="I",D23=""),"-","Completed"))))))</f>
        <v>Please enter a status</v>
      </c>
      <c r="F23" s="128" t="str">
        <f>IF(COUNTIF(Exemptions!$A:$A,$I23)=0,"Yes","Exempt")</f>
        <v>Yes</v>
      </c>
      <c r="G23" s="116" t="str">
        <f t="shared" si="10"/>
        <v>A</v>
      </c>
      <c r="H23" s="116" t="str">
        <f t="shared" si="11"/>
        <v>I</v>
      </c>
      <c r="I23" s="116" t="s">
        <v>488</v>
      </c>
      <c r="J23" s="3" t="str">
        <f t="shared" si="0"/>
        <v>I.A 3</v>
      </c>
    </row>
    <row r="24" spans="1:10" ht="50.25" customHeight="1" outlineLevel="1" x14ac:dyDescent="0.25">
      <c r="A24" s="321" t="s">
        <v>416</v>
      </c>
      <c r="B24" s="193" t="s">
        <v>14</v>
      </c>
      <c r="C24" s="14"/>
      <c r="D24" s="131"/>
      <c r="E24" s="264" t="str">
        <f>IF(H24="",IF(C24 &amp; D24="","-","Do not fill this in for the summary level"),IF(F24&lt;&gt;"Yes","Exempted, do not use",IF(AND(OR(AND(SelectedLevelLetter="B",H24="B"),SelectedLevelLetter="I"),D24=""),"Please enter a status",IF(AND(COUNTIF(Lookups!$A$11:$A$14,D24)&gt;0,C24=""),"Please enter a comment",IF(AND(SelectedLevelLetter="B",H24="I",D24&lt;&gt;""),"Remove -not needed for Basic",IF(AND(SelectedLevelLetter="B",H24="I",D24=""),"-","Completed"))))))</f>
        <v>Please enter a status</v>
      </c>
      <c r="F24" s="128" t="str">
        <f>IF(COUNTIF(Exemptions!$A:$A,$I24)=0,"Yes","Exempt")</f>
        <v>Yes</v>
      </c>
      <c r="G24" s="116" t="str">
        <f t="shared" si="10"/>
        <v>A</v>
      </c>
      <c r="H24" s="116" t="str">
        <f t="shared" si="11"/>
        <v>I</v>
      </c>
      <c r="I24" s="116" t="s">
        <v>488</v>
      </c>
      <c r="J24" s="3" t="str">
        <f t="shared" si="0"/>
        <v>I.A 3</v>
      </c>
    </row>
    <row r="25" spans="1:10" ht="43.2" x14ac:dyDescent="0.25">
      <c r="A25" s="306" t="s">
        <v>489</v>
      </c>
      <c r="B25" s="187" t="s">
        <v>512</v>
      </c>
      <c r="C25" s="258"/>
      <c r="D25" s="214"/>
      <c r="E25" s="264" t="str">
        <f>IF(H25="",IF(C25 &amp; D25="","-","Do not fill this in for the summary level"),IF(F25&lt;&gt;"Yes","Exempted, do not use",IF(AND(OR(AND(SelectedLevelLetter="B",H25="B"),SelectedLevelLetter="I"),D25=""),"Please enter a status",IF(AND(COUNTIF(Lookups!$A$11:$A$14,D25)&gt;0,C25=""),"Please enter a comment",IF(AND(SelectedLevelLetter="B",H25="I",D25&lt;&gt;""),"Remove -not needed for Basic",IF(AND(SelectedLevelLetter="B",H25="I",D25=""),"-","Completed"))))))</f>
        <v>-</v>
      </c>
      <c r="F25" s="242" t="str">
        <f>IF(COUNTIF(Exemptions!$A:$A,$I25)=0,"Yes","Exempt")</f>
        <v>Yes</v>
      </c>
      <c r="I25" s="116" t="s">
        <v>489</v>
      </c>
      <c r="J25" s="3" t="str">
        <f t="shared" si="0"/>
        <v>B.A 4</v>
      </c>
    </row>
    <row r="26" spans="1:10" ht="50.25" customHeight="1" x14ac:dyDescent="0.25">
      <c r="A26" s="321" t="s">
        <v>102</v>
      </c>
      <c r="B26" s="192" t="s">
        <v>153</v>
      </c>
      <c r="C26" s="14"/>
      <c r="D26" s="131"/>
      <c r="E26" s="264" t="str">
        <f>IF(H26="",IF(C26 &amp; D26="","-","Do not fill this in for the summary level"),IF(F26&lt;&gt;"Yes","Exempted, do not use",IF(AND(OR(AND(SelectedLevelLetter="B",H26="B"),SelectedLevelLetter="I"),D26=""),"Please enter a status",IF(AND(COUNTIF(Lookups!$A$11:$A$14,D26)&gt;0,C26=""),"Please enter a comment",IF(AND(SelectedLevelLetter="B",H26="I",D26&lt;&gt;""),"Remove -not needed for Basic",IF(AND(SelectedLevelLetter="B",H26="I",D26=""),"-","Completed"))))))</f>
        <v>Please enter a status</v>
      </c>
      <c r="F26" s="128" t="str">
        <f>IF(COUNTIF(Exemptions!$A:$A,$I26)=0,"Yes","Exempt")</f>
        <v>Yes</v>
      </c>
      <c r="G26" s="116" t="str">
        <f t="shared" ref="G26:G27" si="12">RIGHT(LEFT(A26,3),1)</f>
        <v>A</v>
      </c>
      <c r="H26" s="116" t="str">
        <f t="shared" ref="H26:H27" si="13">LEFT(A26,1)</f>
        <v>B</v>
      </c>
      <c r="I26" s="116" t="s">
        <v>489</v>
      </c>
      <c r="J26" s="3" t="str">
        <f t="shared" si="0"/>
        <v>B.A 4</v>
      </c>
    </row>
    <row r="27" spans="1:10" ht="50.25" customHeight="1" x14ac:dyDescent="0.25">
      <c r="A27" s="321" t="s">
        <v>103</v>
      </c>
      <c r="B27" s="191" t="s">
        <v>312</v>
      </c>
      <c r="C27" s="14"/>
      <c r="D27" s="131"/>
      <c r="E27" s="264" t="str">
        <f>IF(H27="",IF(C27 &amp; D27="","-","Do not fill this in for the summary level"),IF(F27&lt;&gt;"Yes","Exempted, do not use",IF(AND(OR(AND(SelectedLevelLetter="B",H27="B"),SelectedLevelLetter="I"),D27=""),"Please enter a status",IF(AND(COUNTIF(Lookups!$A$11:$A$14,D27)&gt;0,C27=""),"Please enter a comment",IF(AND(SelectedLevelLetter="B",H27="I",D27&lt;&gt;""),"Remove -not needed for Basic",IF(AND(SelectedLevelLetter="B",H27="I",D27=""),"-","Completed"))))))</f>
        <v>Please enter a status</v>
      </c>
      <c r="F27" s="128" t="str">
        <f>IF(COUNTIF(Exemptions!$A:$A,$I27)=0,"Yes","Exempt")</f>
        <v>Yes</v>
      </c>
      <c r="G27" s="116" t="str">
        <f t="shared" si="12"/>
        <v>A</v>
      </c>
      <c r="H27" s="116" t="str">
        <f t="shared" si="13"/>
        <v>B</v>
      </c>
      <c r="I27" s="116" t="s">
        <v>489</v>
      </c>
      <c r="J27" s="3" t="str">
        <f t="shared" si="0"/>
        <v>B.A 4</v>
      </c>
    </row>
    <row r="28" spans="1:10" ht="43.2" x14ac:dyDescent="0.25">
      <c r="A28" s="306" t="s">
        <v>490</v>
      </c>
      <c r="B28" s="187" t="s">
        <v>513</v>
      </c>
      <c r="C28" s="258"/>
      <c r="D28" s="214"/>
      <c r="E28" s="264" t="str">
        <f>IF(H28="",IF(C28 &amp; D28="","-","Do not fill this in for the summary level"),IF(F28&lt;&gt;"Yes","Exempted, do not use",IF(AND(OR(AND(SelectedLevelLetter="B",H28="B"),SelectedLevelLetter="I"),D28=""),"Please enter a status",IF(AND(COUNTIF(Lookups!$A$11:$A$14,D28)&gt;0,C28=""),"Please enter a comment",IF(AND(SelectedLevelLetter="B",H28="I",D28&lt;&gt;""),"Remove -not needed for Basic",IF(AND(SelectedLevelLetter="B",H28="I",D28=""),"-","Completed"))))))</f>
        <v>-</v>
      </c>
      <c r="F28" s="242" t="str">
        <f>IF(COUNTIF(Exemptions!$A:$A,$I28)=0,"Yes","Exempt")</f>
        <v>Yes</v>
      </c>
      <c r="I28" s="116" t="s">
        <v>490</v>
      </c>
      <c r="J28" s="3" t="str">
        <f t="shared" si="0"/>
        <v>B.A 5</v>
      </c>
    </row>
    <row r="29" spans="1:10" ht="50.25" customHeight="1" x14ac:dyDescent="0.25">
      <c r="A29" s="321" t="s">
        <v>104</v>
      </c>
      <c r="B29" s="191" t="s">
        <v>370</v>
      </c>
      <c r="C29" s="14"/>
      <c r="D29" s="131"/>
      <c r="E29" s="264" t="str">
        <f>IF(H29="",IF(C29 &amp; D29="","-","Do not fill this in for the summary level"),IF(F29&lt;&gt;"Yes","Exempted, do not use",IF(AND(OR(AND(SelectedLevelLetter="B",H29="B"),SelectedLevelLetter="I"),D29=""),"Please enter a status",IF(AND(COUNTIF(Lookups!$A$11:$A$14,D29)&gt;0,C29=""),"Please enter a comment",IF(AND(SelectedLevelLetter="B",H29="I",D29&lt;&gt;""),"Remove -not needed for Basic",IF(AND(SelectedLevelLetter="B",H29="I",D29=""),"-","Completed"))))))</f>
        <v>Please enter a status</v>
      </c>
      <c r="F29" s="128" t="str">
        <f>IF(COUNTIF(Exemptions!$A:$A,$I29)=0,"Yes","Exempt")</f>
        <v>Yes</v>
      </c>
      <c r="G29" s="116" t="str">
        <f t="shared" ref="G29:G30" si="14">RIGHT(LEFT(A29,3),1)</f>
        <v>A</v>
      </c>
      <c r="H29" s="116" t="str">
        <f t="shared" ref="H29:H30" si="15">LEFT(A29,1)</f>
        <v>B</v>
      </c>
      <c r="I29" s="116" t="s">
        <v>490</v>
      </c>
      <c r="J29" s="3" t="str">
        <f t="shared" si="0"/>
        <v>B.A 5</v>
      </c>
    </row>
    <row r="30" spans="1:10" ht="50.25" customHeight="1" x14ac:dyDescent="0.25">
      <c r="A30" s="321" t="s">
        <v>105</v>
      </c>
      <c r="B30" s="193" t="s">
        <v>78</v>
      </c>
      <c r="C30" s="14"/>
      <c r="D30" s="131"/>
      <c r="E30" s="264" t="str">
        <f>IF(H30="",IF(C30 &amp; D30="","-","Do not fill this in for the summary level"),IF(F30&lt;&gt;"Yes","Exempted, do not use",IF(AND(OR(AND(SelectedLevelLetter="B",H30="B"),SelectedLevelLetter="I"),D30=""),"Please enter a status",IF(AND(COUNTIF(Lookups!$A$11:$A$14,D30)&gt;0,C30=""),"Please enter a comment",IF(AND(SelectedLevelLetter="B",H30="I",D30&lt;&gt;""),"Remove -not needed for Basic",IF(AND(SelectedLevelLetter="B",H30="I",D30=""),"-","Completed"))))))</f>
        <v>Please enter a status</v>
      </c>
      <c r="F30" s="128" t="str">
        <f>IF(COUNTIF(Exemptions!$A:$A,$I30)=0,"Yes","Exempt")</f>
        <v>Yes</v>
      </c>
      <c r="G30" s="116" t="str">
        <f t="shared" si="14"/>
        <v>A</v>
      </c>
      <c r="H30" s="116" t="str">
        <f t="shared" si="15"/>
        <v>B</v>
      </c>
      <c r="I30" s="116" t="s">
        <v>490</v>
      </c>
      <c r="J30" s="3" t="str">
        <f t="shared" si="0"/>
        <v>B.A 5</v>
      </c>
    </row>
    <row r="31" spans="1:10" ht="43.2" x14ac:dyDescent="0.25">
      <c r="A31" s="306" t="s">
        <v>177</v>
      </c>
      <c r="B31" s="187" t="s">
        <v>514</v>
      </c>
      <c r="C31" s="257"/>
      <c r="D31" s="212"/>
      <c r="E31" s="264" t="str">
        <f>IF(H31="",IF(C31 &amp; D31="","-","Do not fill this in for the summary level"),IF(F31&lt;&gt;"Yes","Exempted, do not use",IF(AND(OR(AND(SelectedLevelLetter="B",H31="B"),SelectedLevelLetter="I"),D31=""),"Please enter a status",IF(AND(COUNTIF(Lookups!$A$11:$A$14,D31)&gt;0,C31=""),"Please enter a comment",IF(AND(SelectedLevelLetter="B",H31="I",D31&lt;&gt;""),"Remove -not needed for Basic",IF(AND(SelectedLevelLetter="B",H31="I",D31=""),"-","Completed"))))))</f>
        <v>-</v>
      </c>
      <c r="F31" s="242" t="str">
        <f>IF(COUNTIF(Exemptions!$A:$A,$I31)=0,"Yes","Exempt")</f>
        <v>Yes</v>
      </c>
      <c r="I31" s="116" t="s">
        <v>177</v>
      </c>
      <c r="J31" s="3" t="str">
        <f t="shared" si="0"/>
        <v>B.A 6</v>
      </c>
    </row>
    <row r="32" spans="1:10" ht="50.25" customHeight="1" x14ac:dyDescent="0.25">
      <c r="A32" s="321" t="s">
        <v>178</v>
      </c>
      <c r="B32" s="193" t="s">
        <v>321</v>
      </c>
      <c r="C32" s="14"/>
      <c r="D32" s="131"/>
      <c r="E32" s="264" t="str">
        <f>IF(H32="",IF(C32 &amp; D32="","-","Do not fill this in for the summary level"),IF(F32&lt;&gt;"Yes","Exempted, do not use",IF(AND(OR(AND(SelectedLevelLetter="B",H32="B"),SelectedLevelLetter="I"),D32=""),"Please enter a status",IF(AND(COUNTIF(Lookups!$A$11:$A$14,D32)&gt;0,C32=""),"Please enter a comment",IF(AND(SelectedLevelLetter="B",H32="I",D32&lt;&gt;""),"Remove -not needed for Basic",IF(AND(SelectedLevelLetter="B",H32="I",D32=""),"-","Completed"))))))</f>
        <v>Please enter a status</v>
      </c>
      <c r="F32" s="128" t="str">
        <f>IF(COUNTIF(Exemptions!$A:$A,$I32)=0,"Yes","Exempt")</f>
        <v>Yes</v>
      </c>
      <c r="G32" s="116" t="str">
        <f t="shared" ref="G32" si="16">RIGHT(LEFT(A32,3),1)</f>
        <v>A</v>
      </c>
      <c r="H32" s="116" t="str">
        <f t="shared" ref="H32" si="17">LEFT(A32,1)</f>
        <v>B</v>
      </c>
      <c r="I32" s="116" t="s">
        <v>177</v>
      </c>
      <c r="J32" s="3" t="str">
        <f t="shared" si="0"/>
        <v>B.A 6</v>
      </c>
    </row>
    <row r="33" spans="1:10" ht="72" outlineLevel="1" x14ac:dyDescent="0.25">
      <c r="A33" s="306" t="s">
        <v>69</v>
      </c>
      <c r="B33" s="187" t="s">
        <v>515</v>
      </c>
      <c r="C33" s="188"/>
      <c r="D33" s="217"/>
      <c r="E33" s="264" t="str">
        <f>IF(H33="",IF(C33 &amp; D33="","-","Do not fill this in for the summary level"),IF(F33&lt;&gt;"Yes","Exempted, do not use",IF(AND(OR(AND(SelectedLevelLetter="B",H33="B"),SelectedLevelLetter="I"),D33=""),"Please enter a status",IF(AND(COUNTIF(Lookups!$A$11:$A$14,D33)&gt;0,C33=""),"Please enter a comment",IF(AND(SelectedLevelLetter="B",H33="I",D33&lt;&gt;""),"Remove -not needed for Basic",IF(AND(SelectedLevelLetter="B",H33="I",D33=""),"-","Completed"))))))</f>
        <v>-</v>
      </c>
      <c r="F33" s="242" t="str">
        <f>IF(COUNTIF(Exemptions!$A:$A,$I33)=0,"Yes","Exempt")</f>
        <v>Yes</v>
      </c>
      <c r="H33" s="115"/>
      <c r="I33" s="116" t="s">
        <v>69</v>
      </c>
      <c r="J33" s="3" t="str">
        <f t="shared" si="0"/>
        <v>I.A 6</v>
      </c>
    </row>
    <row r="34" spans="1:10" ht="50.25" customHeight="1" outlineLevel="1" x14ac:dyDescent="0.25">
      <c r="A34" s="321" t="s">
        <v>106</v>
      </c>
      <c r="B34" s="191" t="s">
        <v>2</v>
      </c>
      <c r="C34" s="14"/>
      <c r="D34" s="131"/>
      <c r="E34" s="264" t="str">
        <f>IF(H34="",IF(C34 &amp; D34="","-","Do not fill this in for the summary level"),IF(F34&lt;&gt;"Yes","Exempted, do not use",IF(AND(OR(AND(SelectedLevelLetter="B",H34="B"),SelectedLevelLetter="I"),D34=""),"Please enter a status",IF(AND(COUNTIF(Lookups!$A$11:$A$14,D34)&gt;0,C34=""),"Please enter a comment",IF(AND(SelectedLevelLetter="B",H34="I",D34&lt;&gt;""),"Remove -not needed for Basic",IF(AND(SelectedLevelLetter="B",H34="I",D34=""),"-","Completed"))))))</f>
        <v>Please enter a status</v>
      </c>
      <c r="F34" s="128" t="str">
        <f>IF(COUNTIF(Exemptions!$A:$A,$I34)=0,"Yes","Exempt")</f>
        <v>Yes</v>
      </c>
      <c r="G34" s="116" t="str">
        <f t="shared" ref="G34:G35" si="18">RIGHT(LEFT(A34,3),1)</f>
        <v>A</v>
      </c>
      <c r="H34" s="116" t="str">
        <f t="shared" ref="H34:H35" si="19">LEFT(A34,1)</f>
        <v>I</v>
      </c>
      <c r="I34" s="116" t="s">
        <v>69</v>
      </c>
      <c r="J34" s="3" t="str">
        <f t="shared" si="0"/>
        <v>I.A 6</v>
      </c>
    </row>
    <row r="35" spans="1:10" ht="50.25" customHeight="1" outlineLevel="1" x14ac:dyDescent="0.25">
      <c r="A35" s="321" t="s">
        <v>194</v>
      </c>
      <c r="B35" s="193" t="s">
        <v>62</v>
      </c>
      <c r="C35" s="16"/>
      <c r="D35" s="131"/>
      <c r="E35" s="264" t="str">
        <f>IF(H35="",IF(C35 &amp; D35="","-","Do not fill this in for the summary level"),IF(F35&lt;&gt;"Yes","Exempted, do not use",IF(AND(OR(AND(SelectedLevelLetter="B",H35="B"),SelectedLevelLetter="I"),D35=""),"Please enter a status",IF(AND(COUNTIF(Lookups!$A$11:$A$14,D35)&gt;0,C35=""),"Please enter a comment",IF(AND(SelectedLevelLetter="B",H35="I",D35&lt;&gt;""),"Remove -not needed for Basic",IF(AND(SelectedLevelLetter="B",H35="I",D35=""),"-","Completed"))))))</f>
        <v>Please enter a status</v>
      </c>
      <c r="F35" s="128" t="str">
        <f>IF(COUNTIF(Exemptions!$A:$A,$I35)=0,"Yes","Exempt")</f>
        <v>Yes</v>
      </c>
      <c r="G35" s="116" t="str">
        <f t="shared" si="18"/>
        <v>A</v>
      </c>
      <c r="H35" s="116" t="str">
        <f t="shared" si="19"/>
        <v>I</v>
      </c>
      <c r="I35" s="116" t="s">
        <v>69</v>
      </c>
      <c r="J35" s="3" t="str">
        <f t="shared" si="0"/>
        <v>I.A 6</v>
      </c>
    </row>
    <row r="36" spans="1:10" ht="43.2" x14ac:dyDescent="0.25">
      <c r="A36" s="308" t="s">
        <v>179</v>
      </c>
      <c r="B36" s="187" t="s">
        <v>516</v>
      </c>
      <c r="C36" s="188"/>
      <c r="D36" s="213"/>
      <c r="E36" s="264" t="str">
        <f>IF(H36="",IF(C36 &amp; D36="","-","Do not fill this in for the summary level"),IF(F36&lt;&gt;"Yes","Exempted, do not use",IF(AND(OR(AND(SelectedLevelLetter="B",H36="B"),SelectedLevelLetter="I"),D36=""),"Please enter a status",IF(AND(COUNTIF(Lookups!$A$11:$A$14,D36)&gt;0,C36=""),"Please enter a comment",IF(AND(SelectedLevelLetter="B",H36="I",D36&lt;&gt;""),"Remove -not needed for Basic",IF(AND(SelectedLevelLetter="B",H36="I",D36=""),"-","Completed"))))))</f>
        <v>-</v>
      </c>
      <c r="F36" s="242" t="str">
        <f>IF(COUNTIF(Exemptions!$A:$A,$I36)=0,"Yes","Exempt")</f>
        <v>Yes</v>
      </c>
      <c r="I36" s="116" t="s">
        <v>179</v>
      </c>
      <c r="J36" s="3" t="str">
        <f t="shared" si="0"/>
        <v>B.A 7</v>
      </c>
    </row>
    <row r="37" spans="1:10" s="5" customFormat="1" ht="50.25" customHeight="1" x14ac:dyDescent="0.25">
      <c r="A37" s="321" t="s">
        <v>180</v>
      </c>
      <c r="B37" s="194" t="s">
        <v>371</v>
      </c>
      <c r="C37" s="259"/>
      <c r="D37" s="132"/>
      <c r="E37" s="264" t="str">
        <f>IF(H37="",IF(C37 &amp; D37="","-","Do not fill this in for the summary level"),IF(F37&lt;&gt;"Yes","Exempted, do not use",IF(AND(OR(AND(SelectedLevelLetter="B",H37="B"),SelectedLevelLetter="I"),D37=""),"Please enter a status",IF(AND(COUNTIF(Lookups!$A$11:$A$14,D37)&gt;0,C37=""),"Please enter a comment",IF(AND(SelectedLevelLetter="B",H37="I",D37&lt;&gt;""),"Remove -not needed for Basic",IF(AND(SelectedLevelLetter="B",H37="I",D37=""),"-","Completed"))))))</f>
        <v>Please enter a status</v>
      </c>
      <c r="F37" s="128" t="str">
        <f>IF(COUNTIF(Exemptions!$A:$A,$I37)=0,"Yes","Exempt")</f>
        <v>Yes</v>
      </c>
      <c r="G37" s="116" t="str">
        <f t="shared" ref="G37:G38" si="20">RIGHT(LEFT(A37,3),1)</f>
        <v>A</v>
      </c>
      <c r="H37" s="116" t="str">
        <f t="shared" ref="H37:H38" si="21">LEFT(A37,1)</f>
        <v>B</v>
      </c>
      <c r="I37" s="116" t="s">
        <v>179</v>
      </c>
      <c r="J37" s="3" t="str">
        <f t="shared" si="0"/>
        <v>B.A 7</v>
      </c>
    </row>
    <row r="38" spans="1:10" ht="50.25" customHeight="1" x14ac:dyDescent="0.25">
      <c r="A38" s="321" t="s">
        <v>181</v>
      </c>
      <c r="B38" s="193" t="s">
        <v>323</v>
      </c>
      <c r="C38" s="14"/>
      <c r="D38" s="133"/>
      <c r="E38" s="264" t="str">
        <f>IF(H38="",IF(C38 &amp; D38="","-","Do not fill this in for the summary level"),IF(F38&lt;&gt;"Yes","Exempted, do not use",IF(AND(OR(AND(SelectedLevelLetter="B",H38="B"),SelectedLevelLetter="I"),D38=""),"Please enter a status",IF(AND(COUNTIF(Lookups!$A$11:$A$14,D38)&gt;0,C38=""),"Please enter a comment",IF(AND(SelectedLevelLetter="B",H38="I",D38&lt;&gt;""),"Remove -not needed for Basic",IF(AND(SelectedLevelLetter="B",H38="I",D38=""),"-","Completed"))))))</f>
        <v>Please enter a status</v>
      </c>
      <c r="F38" s="128" t="str">
        <f>IF(COUNTIF(Exemptions!$A:$A,$I38)=0,"Yes","Exempt")</f>
        <v>Yes</v>
      </c>
      <c r="G38" s="116" t="str">
        <f t="shared" si="20"/>
        <v>A</v>
      </c>
      <c r="H38" s="116" t="str">
        <f t="shared" si="21"/>
        <v>B</v>
      </c>
      <c r="I38" s="116" t="s">
        <v>179</v>
      </c>
      <c r="J38" s="3" t="str">
        <f t="shared" si="0"/>
        <v>B.A 7</v>
      </c>
    </row>
    <row r="39" spans="1:10" ht="43.2" outlineLevel="1" x14ac:dyDescent="0.25">
      <c r="A39" s="308" t="s">
        <v>430</v>
      </c>
      <c r="B39" s="187" t="s">
        <v>517</v>
      </c>
      <c r="C39" s="188"/>
      <c r="D39" s="217"/>
      <c r="E39" s="264" t="str">
        <f>IF(H39="",IF(C39 &amp; D39="","-","Do not fill this in for the summary level"),IF(F39&lt;&gt;"Yes","Exempted, do not use",IF(AND(OR(AND(SelectedLevelLetter="B",H39="B"),SelectedLevelLetter="I"),D39=""),"Please enter a status",IF(AND(COUNTIF(Lookups!$A$11:$A$14,D39)&gt;0,C39=""),"Please enter a comment",IF(AND(SelectedLevelLetter="B",H39="I",D39&lt;&gt;""),"Remove -not needed for Basic",IF(AND(SelectedLevelLetter="B",H39="I",D39=""),"-","Completed"))))))</f>
        <v>-</v>
      </c>
      <c r="F39" s="242" t="str">
        <f>IF(COUNTIF(Exemptions!$A:$A,$I39)=0,"Yes","Exempt")</f>
        <v>Yes</v>
      </c>
      <c r="H39" s="115"/>
      <c r="I39" s="116" t="s">
        <v>430</v>
      </c>
      <c r="J39" s="3" t="str">
        <f t="shared" si="0"/>
        <v>I.A 7</v>
      </c>
    </row>
    <row r="40" spans="1:10" ht="50.25" customHeight="1" outlineLevel="1" x14ac:dyDescent="0.25">
      <c r="A40" s="321" t="s">
        <v>431</v>
      </c>
      <c r="B40" s="195" t="s">
        <v>61</v>
      </c>
      <c r="C40" s="14"/>
      <c r="D40" s="131"/>
      <c r="E40" s="264" t="str">
        <f>IF(H40="",IF(C40 &amp; D40="","-","Do not fill this in for the summary level"),IF(F40&lt;&gt;"Yes","Exempted, do not use",IF(AND(OR(AND(SelectedLevelLetter="B",H40="B"),SelectedLevelLetter="I"),D40=""),"Please enter a status",IF(AND(COUNTIF(Lookups!$A$11:$A$14,D40)&gt;0,C40=""),"Please enter a comment",IF(AND(SelectedLevelLetter="B",H40="I",D40&lt;&gt;""),"Remove -not needed for Basic",IF(AND(SelectedLevelLetter="B",H40="I",D40=""),"-","Completed"))))))</f>
        <v>Please enter a status</v>
      </c>
      <c r="F40" s="128" t="str">
        <f>IF(COUNTIF(Exemptions!$A:$A,$I40)=0,"Yes","Exempt")</f>
        <v>Yes</v>
      </c>
      <c r="G40" s="116" t="str">
        <f t="shared" ref="G40" si="22">RIGHT(LEFT(A40,3),1)</f>
        <v>A</v>
      </c>
      <c r="H40" s="116" t="str">
        <f t="shared" ref="H40" si="23">LEFT(A40,1)</f>
        <v>I</v>
      </c>
      <c r="I40" s="116" t="s">
        <v>430</v>
      </c>
      <c r="J40" s="3" t="str">
        <f t="shared" si="0"/>
        <v>I.A 7</v>
      </c>
    </row>
    <row r="41" spans="1:10" ht="43.2" x14ac:dyDescent="0.25">
      <c r="A41" s="308" t="s">
        <v>182</v>
      </c>
      <c r="B41" s="187" t="s">
        <v>518</v>
      </c>
      <c r="C41" s="188"/>
      <c r="D41" s="213"/>
      <c r="E41" s="264" t="str">
        <f>IF(H41="",IF(C41 &amp; D41="","-","Do not fill this in for the summary level"),IF(F41&lt;&gt;"Yes","Exempted, do not use",IF(AND(OR(AND(SelectedLevelLetter="B",H41="B"),SelectedLevelLetter="I"),D41=""),"Please enter a status",IF(AND(COUNTIF(Lookups!$A$11:$A$14,D41)&gt;0,C41=""),"Please enter a comment",IF(AND(SelectedLevelLetter="B",H41="I",D41&lt;&gt;""),"Remove -not needed for Basic",IF(AND(SelectedLevelLetter="B",H41="I",D41=""),"-","Completed"))))))</f>
        <v>-</v>
      </c>
      <c r="F41" s="242" t="str">
        <f>IF(COUNTIF(Exemptions!$A:$A,$I41)=0,"Yes","Exempt")</f>
        <v>Yes</v>
      </c>
      <c r="I41" s="116" t="s">
        <v>182</v>
      </c>
      <c r="J41" s="3" t="str">
        <f t="shared" si="0"/>
        <v>B.A 8</v>
      </c>
    </row>
    <row r="42" spans="1:10" ht="50.25" customHeight="1" x14ac:dyDescent="0.25">
      <c r="A42" s="321" t="s">
        <v>190</v>
      </c>
      <c r="B42" s="196" t="s">
        <v>279</v>
      </c>
      <c r="C42" s="14"/>
      <c r="D42" s="131"/>
      <c r="E42" s="264" t="str">
        <f>IF(H42="",IF(C42 &amp; D42="","-","Do not fill this in for the summary level"),IF(F42&lt;&gt;"Yes","Exempted, do not use",IF(AND(OR(AND(SelectedLevelLetter="B",H42="B"),SelectedLevelLetter="I"),D42=""),"Please enter a status",IF(AND(COUNTIF(Lookups!$A$11:$A$14,D42)&gt;0,C42=""),"Please enter a comment",IF(AND(SelectedLevelLetter="B",H42="I",D42&lt;&gt;""),"Remove -not needed for Basic",IF(AND(SelectedLevelLetter="B",H42="I",D42=""),"-","Completed"))))))</f>
        <v>Please enter a status</v>
      </c>
      <c r="F42" s="128" t="str">
        <f>IF(COUNTIF(Exemptions!$A:$A,$I42)=0,"Yes","Exempt")</f>
        <v>Yes</v>
      </c>
      <c r="G42" s="116" t="str">
        <f t="shared" ref="G42" si="24">RIGHT(LEFT(A42,3),1)</f>
        <v>A</v>
      </c>
      <c r="H42" s="116" t="str">
        <f t="shared" ref="H42" si="25">LEFT(A42,1)</f>
        <v>B</v>
      </c>
      <c r="I42" s="116" t="s">
        <v>182</v>
      </c>
      <c r="J42" s="3" t="str">
        <f t="shared" si="0"/>
        <v>B.A 8</v>
      </c>
    </row>
    <row r="43" spans="1:10" ht="43.2" outlineLevel="1" x14ac:dyDescent="0.25">
      <c r="A43" s="308" t="s">
        <v>70</v>
      </c>
      <c r="B43" s="187" t="s">
        <v>519</v>
      </c>
      <c r="C43" s="188"/>
      <c r="D43" s="217"/>
      <c r="E43" s="264" t="str">
        <f>IF(H43="",IF(C43 &amp; D43="","-","Do not fill this in for the summary level"),IF(F43&lt;&gt;"Yes","Exempted, do not use",IF(AND(OR(AND(SelectedLevelLetter="B",H43="B"),SelectedLevelLetter="I"),D43=""),"Please enter a status",IF(AND(COUNTIF(Lookups!$A$11:$A$14,D43)&gt;0,C43=""),"Please enter a comment",IF(AND(SelectedLevelLetter="B",H43="I",D43&lt;&gt;""),"Remove -not needed for Basic",IF(AND(SelectedLevelLetter="B",H43="I",D43=""),"-","Completed"))))))</f>
        <v>-</v>
      </c>
      <c r="F43" s="242" t="str">
        <f>IF(COUNTIF(Exemptions!$A:$A,$I43)=0,"Yes","Exempt")</f>
        <v>Yes</v>
      </c>
      <c r="H43" s="115"/>
      <c r="I43" s="116" t="s">
        <v>70</v>
      </c>
      <c r="J43" s="3" t="str">
        <f t="shared" si="0"/>
        <v>I.A 8</v>
      </c>
    </row>
    <row r="44" spans="1:10" ht="50.25" customHeight="1" outlineLevel="1" x14ac:dyDescent="0.25">
      <c r="A44" s="321" t="s">
        <v>71</v>
      </c>
      <c r="B44" s="197" t="s">
        <v>7</v>
      </c>
      <c r="C44" s="14"/>
      <c r="D44" s="131"/>
      <c r="E44" s="264" t="str">
        <f>IF(H44="",IF(C44 &amp; D44="","-","Do not fill this in for the summary level"),IF(F44&lt;&gt;"Yes","Exempted, do not use",IF(AND(OR(AND(SelectedLevelLetter="B",H44="B"),SelectedLevelLetter="I"),D44=""),"Please enter a status",IF(AND(COUNTIF(Lookups!$A$11:$A$14,D44)&gt;0,C44=""),"Please enter a comment",IF(AND(SelectedLevelLetter="B",H44="I",D44&lt;&gt;""),"Remove -not needed for Basic",IF(AND(SelectedLevelLetter="B",H44="I",D44=""),"-","Completed"))))))</f>
        <v>Please enter a status</v>
      </c>
      <c r="F44" s="128" t="str">
        <f>IF(COUNTIF(Exemptions!$A:$A,$I44)=0,"Yes","Exempt")</f>
        <v>Yes</v>
      </c>
      <c r="G44" s="116" t="str">
        <f t="shared" ref="G44:G45" si="26">RIGHT(LEFT(A44,3),1)</f>
        <v>A</v>
      </c>
      <c r="H44" s="116" t="str">
        <f t="shared" ref="H44:H45" si="27">LEFT(A44,1)</f>
        <v>I</v>
      </c>
      <c r="I44" s="116" t="s">
        <v>70</v>
      </c>
      <c r="J44" s="3" t="str">
        <f t="shared" si="0"/>
        <v>I.A 8</v>
      </c>
    </row>
    <row r="45" spans="1:10" ht="50.25" customHeight="1" outlineLevel="1" x14ac:dyDescent="0.25">
      <c r="A45" s="321" t="s">
        <v>191</v>
      </c>
      <c r="B45" s="195" t="s">
        <v>44</v>
      </c>
      <c r="C45" s="14"/>
      <c r="D45" s="131"/>
      <c r="E45" s="264" t="str">
        <f>IF(H45="",IF(C45 &amp; D45="","-","Do not fill this in for the summary level"),IF(F45&lt;&gt;"Yes","Exempted, do not use",IF(AND(OR(AND(SelectedLevelLetter="B",H45="B"),SelectedLevelLetter="I"),D45=""),"Please enter a status",IF(AND(COUNTIF(Lookups!$A$11:$A$14,D45)&gt;0,C45=""),"Please enter a comment",IF(AND(SelectedLevelLetter="B",H45="I",D45&lt;&gt;""),"Remove -not needed for Basic",IF(AND(SelectedLevelLetter="B",H45="I",D45=""),"-","Completed"))))))</f>
        <v>Please enter a status</v>
      </c>
      <c r="F45" s="128" t="str">
        <f>IF(COUNTIF(Exemptions!$A:$A,$I45)=0,"Yes","Exempt")</f>
        <v>Yes</v>
      </c>
      <c r="G45" s="116" t="str">
        <f t="shared" si="26"/>
        <v>A</v>
      </c>
      <c r="H45" s="116" t="str">
        <f t="shared" si="27"/>
        <v>I</v>
      </c>
      <c r="I45" s="116" t="s">
        <v>70</v>
      </c>
      <c r="J45" s="3" t="str">
        <f t="shared" si="0"/>
        <v>I.A 8</v>
      </c>
    </row>
    <row r="46" spans="1:10" ht="43.2" x14ac:dyDescent="0.25">
      <c r="A46" s="308" t="s">
        <v>155</v>
      </c>
      <c r="B46" s="187" t="s">
        <v>520</v>
      </c>
      <c r="C46" s="188"/>
      <c r="D46" s="213"/>
      <c r="E46" s="264" t="str">
        <f>IF(H46="",IF(C46 &amp; D46="","-","Do not fill this in for the summary level"),IF(F46&lt;&gt;"Yes","Exempted, do not use",IF(AND(OR(AND(SelectedLevelLetter="B",H46="B"),SelectedLevelLetter="I"),D46=""),"Please enter a status",IF(AND(COUNTIF(Lookups!$A$11:$A$14,D46)&gt;0,C46=""),"Please enter a comment",IF(AND(SelectedLevelLetter="B",H46="I",D46&lt;&gt;""),"Remove -not needed for Basic",IF(AND(SelectedLevelLetter="B",H46="I",D46=""),"-","Completed"))))))</f>
        <v>-</v>
      </c>
      <c r="F46" s="242" t="str">
        <f>IF(COUNTIF(Exemptions!$A:$A,$I46)=0,"Yes","Exempt")</f>
        <v>Yes</v>
      </c>
      <c r="I46" s="116" t="s">
        <v>155</v>
      </c>
      <c r="J46" s="3" t="str">
        <f t="shared" si="0"/>
        <v>B.A 9</v>
      </c>
    </row>
    <row r="47" spans="1:10" ht="50.25" customHeight="1" x14ac:dyDescent="0.25">
      <c r="A47" s="321" t="s">
        <v>195</v>
      </c>
      <c r="B47" s="192" t="s">
        <v>316</v>
      </c>
      <c r="C47" s="14"/>
      <c r="D47" s="131"/>
      <c r="E47" s="264" t="str">
        <f>IF(H47="",IF(C47 &amp; D47="","-","Do not fill this in for the summary level"),IF(F47&lt;&gt;"Yes","Exempted, do not use",IF(AND(OR(AND(SelectedLevelLetter="B",H47="B"),SelectedLevelLetter="I"),D47=""),"Please enter a status",IF(AND(COUNTIF(Lookups!$A$11:$A$14,D47)&gt;0,C47=""),"Please enter a comment",IF(AND(SelectedLevelLetter="B",H47="I",D47&lt;&gt;""),"Remove -not needed for Basic",IF(AND(SelectedLevelLetter="B",H47="I",D47=""),"-","Completed"))))))</f>
        <v>Please enter a status</v>
      </c>
      <c r="F47" s="128" t="str">
        <f>IF(COUNTIF(Exemptions!$A:$A,$I47)=0,"Yes","Exempt")</f>
        <v>Yes</v>
      </c>
      <c r="G47" s="116" t="str">
        <f t="shared" ref="G47:G48" si="28">RIGHT(LEFT(A47,3),1)</f>
        <v>A</v>
      </c>
      <c r="H47" s="116" t="str">
        <f t="shared" ref="H47:H48" si="29">LEFT(A47,1)</f>
        <v>B</v>
      </c>
      <c r="I47" s="116" t="s">
        <v>155</v>
      </c>
      <c r="J47" s="3" t="str">
        <f t="shared" si="0"/>
        <v>B.A 9</v>
      </c>
    </row>
    <row r="48" spans="1:10" ht="50.25" customHeight="1" x14ac:dyDescent="0.25">
      <c r="A48" s="321" t="s">
        <v>196</v>
      </c>
      <c r="B48" s="195" t="s">
        <v>340</v>
      </c>
      <c r="C48" s="14"/>
      <c r="D48" s="131"/>
      <c r="E48" s="264" t="str">
        <f>IF(H48="",IF(C48 &amp; D48="","-","Do not fill this in for the summary level"),IF(F48&lt;&gt;"Yes","Exempted, do not use",IF(AND(OR(AND(SelectedLevelLetter="B",H48="B"),SelectedLevelLetter="I"),D48=""),"Please enter a status",IF(AND(COUNTIF(Lookups!$A$11:$A$14,D48)&gt;0,C48=""),"Please enter a comment",IF(AND(SelectedLevelLetter="B",H48="I",D48&lt;&gt;""),"Remove -not needed for Basic",IF(AND(SelectedLevelLetter="B",H48="I",D48=""),"-","Completed"))))))</f>
        <v>Please enter a status</v>
      </c>
      <c r="F48" s="128" t="str">
        <f>IF(COUNTIF(Exemptions!$A:$A,$I48)=0,"Yes","Exempt")</f>
        <v>Yes</v>
      </c>
      <c r="G48" s="116" t="str">
        <f t="shared" si="28"/>
        <v>A</v>
      </c>
      <c r="H48" s="116" t="str">
        <f t="shared" si="29"/>
        <v>B</v>
      </c>
      <c r="I48" s="116" t="s">
        <v>155</v>
      </c>
      <c r="J48" s="3" t="str">
        <f t="shared" si="0"/>
        <v>B.A 9</v>
      </c>
    </row>
    <row r="49" spans="1:10" ht="43.2" outlineLevel="1" x14ac:dyDescent="0.25">
      <c r="A49" s="308" t="s">
        <v>72</v>
      </c>
      <c r="B49" s="187" t="s">
        <v>521</v>
      </c>
      <c r="C49" s="187"/>
      <c r="D49" s="218"/>
      <c r="E49" s="264" t="str">
        <f>IF(H49="",IF(C49 &amp; D49="","-","Do not fill this in for the summary level"),IF(F49&lt;&gt;"Yes","Exempted, do not use",IF(AND(OR(AND(SelectedLevelLetter="B",H49="B"),SelectedLevelLetter="I"),D49=""),"Please enter a status",IF(AND(COUNTIF(Lookups!$A$11:$A$14,D49)&gt;0,C49=""),"Please enter a comment",IF(AND(SelectedLevelLetter="B",H49="I",D49&lt;&gt;""),"Remove -not needed for Basic",IF(AND(SelectedLevelLetter="B",H49="I",D49=""),"-","Completed"))))))</f>
        <v>-</v>
      </c>
      <c r="F49" s="242" t="str">
        <f>IF(COUNTIF(Exemptions!$A:$A,$I49)=0,"Yes","Exempt")</f>
        <v>Yes</v>
      </c>
      <c r="H49" s="115"/>
      <c r="I49" s="116" t="s">
        <v>72</v>
      </c>
      <c r="J49" s="3" t="str">
        <f t="shared" si="0"/>
        <v>I.A 9</v>
      </c>
    </row>
    <row r="50" spans="1:10" ht="50.25" customHeight="1" outlineLevel="1" x14ac:dyDescent="0.25">
      <c r="A50" s="321" t="s">
        <v>107</v>
      </c>
      <c r="B50" s="192" t="s">
        <v>326</v>
      </c>
      <c r="C50" s="14"/>
      <c r="D50" s="131"/>
      <c r="E50" s="264" t="str">
        <f>IF(H50="",IF(C50 &amp; D50="","-","Do not fill this in for the summary level"),IF(F50&lt;&gt;"Yes","Exempted, do not use",IF(AND(OR(AND(SelectedLevelLetter="B",H50="B"),SelectedLevelLetter="I"),D50=""),"Please enter a status",IF(AND(COUNTIF(Lookups!$A$11:$A$14,D50)&gt;0,C50=""),"Please enter a comment",IF(AND(SelectedLevelLetter="B",H50="I",D50&lt;&gt;""),"Remove -not needed for Basic",IF(AND(SelectedLevelLetter="B",H50="I",D50=""),"-","Completed"))))))</f>
        <v>Please enter a status</v>
      </c>
      <c r="F50" s="128" t="str">
        <f>IF(COUNTIF(Exemptions!$A:$A,$I50)=0,"Yes","Exempt")</f>
        <v>Yes</v>
      </c>
      <c r="G50" s="116" t="str">
        <f t="shared" ref="G50:G53" si="30">RIGHT(LEFT(A50,3),1)</f>
        <v>A</v>
      </c>
      <c r="H50" s="116" t="str">
        <f t="shared" ref="H50:H53" si="31">LEFT(A50,1)</f>
        <v>I</v>
      </c>
      <c r="I50" s="116" t="s">
        <v>72</v>
      </c>
      <c r="J50" s="3" t="str">
        <f t="shared" si="0"/>
        <v>I.A 9</v>
      </c>
    </row>
    <row r="51" spans="1:10" ht="50.25" customHeight="1" outlineLevel="1" x14ac:dyDescent="0.25">
      <c r="A51" s="321" t="s">
        <v>108</v>
      </c>
      <c r="B51" s="192" t="s">
        <v>327</v>
      </c>
      <c r="C51" s="14"/>
      <c r="D51" s="131"/>
      <c r="E51" s="264" t="str">
        <f>IF(H51="",IF(C51 &amp; D51="","-","Do not fill this in for the summary level"),IF(F51&lt;&gt;"Yes","Exempted, do not use",IF(AND(OR(AND(SelectedLevelLetter="B",H51="B"),SelectedLevelLetter="I"),D51=""),"Please enter a status",IF(AND(COUNTIF(Lookups!$A$11:$A$14,D51)&gt;0,C51=""),"Please enter a comment",IF(AND(SelectedLevelLetter="B",H51="I",D51&lt;&gt;""),"Remove -not needed for Basic",IF(AND(SelectedLevelLetter="B",H51="I",D51=""),"-","Completed"))))))</f>
        <v>Please enter a status</v>
      </c>
      <c r="F51" s="128" t="str">
        <f>IF(COUNTIF(Exemptions!$A:$A,$I51)=0,"Yes","Exempt")</f>
        <v>Yes</v>
      </c>
      <c r="G51" s="116" t="str">
        <f t="shared" si="30"/>
        <v>A</v>
      </c>
      <c r="H51" s="116" t="str">
        <f t="shared" si="31"/>
        <v>I</v>
      </c>
      <c r="I51" s="116" t="s">
        <v>72</v>
      </c>
      <c r="J51" s="3" t="str">
        <f t="shared" si="0"/>
        <v>I.A 9</v>
      </c>
    </row>
    <row r="52" spans="1:10" ht="50.25" customHeight="1" outlineLevel="1" x14ac:dyDescent="0.25">
      <c r="A52" s="321" t="s">
        <v>197</v>
      </c>
      <c r="B52" s="198" t="s">
        <v>48</v>
      </c>
      <c r="C52" s="14"/>
      <c r="D52" s="131"/>
      <c r="E52" s="264" t="str">
        <f>IF(H52="",IF(C52 &amp; D52="","-","Do not fill this in for the summary level"),IF(F52&lt;&gt;"Yes","Exempted, do not use",IF(AND(OR(AND(SelectedLevelLetter="B",H52="B"),SelectedLevelLetter="I"),D52=""),"Please enter a status",IF(AND(COUNTIF(Lookups!$A$11:$A$14,D52)&gt;0,C52=""),"Please enter a comment",IF(AND(SelectedLevelLetter="B",H52="I",D52&lt;&gt;""),"Remove -not needed for Basic",IF(AND(SelectedLevelLetter="B",H52="I",D52=""),"-","Completed"))))))</f>
        <v>Please enter a status</v>
      </c>
      <c r="F52" s="128" t="str">
        <f>IF(COUNTIF(Exemptions!$A:$A,$I52)=0,"Yes","Exempt")</f>
        <v>Yes</v>
      </c>
      <c r="G52" s="116" t="str">
        <f t="shared" si="30"/>
        <v>A</v>
      </c>
      <c r="H52" s="116" t="str">
        <f t="shared" si="31"/>
        <v>I</v>
      </c>
      <c r="I52" s="116" t="s">
        <v>72</v>
      </c>
      <c r="J52" s="3" t="str">
        <f t="shared" si="0"/>
        <v>I.A 9</v>
      </c>
    </row>
    <row r="53" spans="1:10" ht="50.25" customHeight="1" outlineLevel="1" x14ac:dyDescent="0.25">
      <c r="A53" s="321" t="s">
        <v>198</v>
      </c>
      <c r="B53" s="195" t="s">
        <v>304</v>
      </c>
      <c r="C53" s="14"/>
      <c r="D53" s="131"/>
      <c r="E53" s="264" t="str">
        <f>IF(H53="",IF(C53 &amp; D53="","-","Do not fill this in for the summary level"),IF(F53&lt;&gt;"Yes","Exempted, do not use",IF(AND(OR(AND(SelectedLevelLetter="B",H53="B"),SelectedLevelLetter="I"),D53=""),"Please enter a status",IF(AND(COUNTIF(Lookups!$A$11:$A$14,D53)&gt;0,C53=""),"Please enter a comment",IF(AND(SelectedLevelLetter="B",H53="I",D53&lt;&gt;""),"Remove -not needed for Basic",IF(AND(SelectedLevelLetter="B",H53="I",D53=""),"-","Completed"))))))</f>
        <v>Please enter a status</v>
      </c>
      <c r="F53" s="128" t="str">
        <f>IF(COUNTIF(Exemptions!$A:$A,$I53)=0,"Yes","Exempt")</f>
        <v>Yes</v>
      </c>
      <c r="G53" s="116" t="str">
        <f t="shared" si="30"/>
        <v>A</v>
      </c>
      <c r="H53" s="116" t="str">
        <f t="shared" si="31"/>
        <v>I</v>
      </c>
      <c r="I53" s="116" t="s">
        <v>72</v>
      </c>
      <c r="J53" s="3" t="str">
        <f t="shared" si="0"/>
        <v>I.A 9</v>
      </c>
    </row>
    <row r="54" spans="1:10" ht="43.2" outlineLevel="1" x14ac:dyDescent="0.25">
      <c r="A54" s="308" t="s">
        <v>183</v>
      </c>
      <c r="B54" s="187" t="s">
        <v>522</v>
      </c>
      <c r="C54" s="188"/>
      <c r="D54" s="217"/>
      <c r="E54" s="264" t="str">
        <f>IF(H54="",IF(C54 &amp; D54="","-","Do not fill this in for the summary level"),IF(F54&lt;&gt;"Yes","Exempted, do not use",IF(AND(OR(AND(SelectedLevelLetter="B",H54="B"),SelectedLevelLetter="I"),D54=""),"Please enter a status",IF(AND(COUNTIF(Lookups!$A$11:$A$14,D54)&gt;0,C54=""),"Please enter a comment",IF(AND(SelectedLevelLetter="B",H54="I",D54&lt;&gt;""),"Remove -not needed for Basic",IF(AND(SelectedLevelLetter="B",H54="I",D54=""),"-","Completed"))))))</f>
        <v>-</v>
      </c>
      <c r="F54" s="242" t="str">
        <f>IF(COUNTIF(Exemptions!$A:$A,$I54)=0,"Yes","Exempt")</f>
        <v>Yes</v>
      </c>
      <c r="H54" s="115"/>
      <c r="I54" s="116" t="s">
        <v>183</v>
      </c>
      <c r="J54" s="3" t="str">
        <f t="shared" si="0"/>
        <v>I.A 10</v>
      </c>
    </row>
    <row r="55" spans="1:10" ht="50.25" customHeight="1" outlineLevel="1" x14ac:dyDescent="0.25">
      <c r="A55" s="321" t="s">
        <v>199</v>
      </c>
      <c r="B55" s="191" t="s">
        <v>79</v>
      </c>
      <c r="C55" s="14"/>
      <c r="D55" s="131"/>
      <c r="E55" s="264" t="str">
        <f>IF(H55="",IF(C55 &amp; D55="","-","Do not fill this in for the summary level"),IF(F55&lt;&gt;"Yes","Exempted, do not use",IF(AND(OR(AND(SelectedLevelLetter="B",H55="B"),SelectedLevelLetter="I"),D55=""),"Please enter a status",IF(AND(COUNTIF(Lookups!$A$11:$A$14,D55)&gt;0,C55=""),"Please enter a comment",IF(AND(SelectedLevelLetter="B",H55="I",D55&lt;&gt;""),"Remove -not needed for Basic",IF(AND(SelectedLevelLetter="B",H55="I",D55=""),"-","Completed"))))))</f>
        <v>Please enter a status</v>
      </c>
      <c r="F55" s="128" t="str">
        <f>IF(COUNTIF(Exemptions!$A:$A,$I55)=0,"Yes","Exempt")</f>
        <v>Yes</v>
      </c>
      <c r="G55" s="116" t="str">
        <f t="shared" ref="G55:G56" si="32">RIGHT(LEFT(A55,3),1)</f>
        <v>A</v>
      </c>
      <c r="H55" s="116" t="str">
        <f t="shared" ref="H55:H56" si="33">LEFT(A55,1)</f>
        <v>I</v>
      </c>
      <c r="I55" s="116" t="s">
        <v>183</v>
      </c>
      <c r="J55" s="3" t="str">
        <f t="shared" si="0"/>
        <v>I.A 10</v>
      </c>
    </row>
    <row r="56" spans="1:10" ht="39.75" customHeight="1" outlineLevel="1" x14ac:dyDescent="0.25">
      <c r="A56" s="321" t="s">
        <v>432</v>
      </c>
      <c r="B56" s="193" t="s">
        <v>373</v>
      </c>
      <c r="C56" s="14"/>
      <c r="D56" s="131"/>
      <c r="E56" s="264" t="str">
        <f>IF(H56="",IF(C56 &amp; D56="","-","Do not fill this in for the summary level"),IF(F56&lt;&gt;"Yes","Exempted, do not use",IF(AND(OR(AND(SelectedLevelLetter="B",H56="B"),SelectedLevelLetter="I"),D56=""),"Please enter a status",IF(AND(COUNTIF(Lookups!$A$11:$A$14,D56)&gt;0,C56=""),"Please enter a comment",IF(AND(SelectedLevelLetter="B",H56="I",D56&lt;&gt;""),"Remove -not needed for Basic",IF(AND(SelectedLevelLetter="B",H56="I",D56=""),"-","Completed"))))))</f>
        <v>Please enter a status</v>
      </c>
      <c r="F56" s="128" t="str">
        <f>IF(COUNTIF(Exemptions!$A:$A,$I56)=0,"Yes","Exempt")</f>
        <v>Yes</v>
      </c>
      <c r="G56" s="116" t="str">
        <f t="shared" si="32"/>
        <v>A</v>
      </c>
      <c r="H56" s="116" t="str">
        <f t="shared" si="33"/>
        <v>I</v>
      </c>
      <c r="I56" s="116" t="s">
        <v>183</v>
      </c>
      <c r="J56" s="3" t="str">
        <f t="shared" si="0"/>
        <v>I.A 10</v>
      </c>
    </row>
    <row r="57" spans="1:10" ht="72" outlineLevel="1" x14ac:dyDescent="0.25">
      <c r="A57" s="308" t="s">
        <v>184</v>
      </c>
      <c r="B57" s="187" t="s">
        <v>523</v>
      </c>
      <c r="C57" s="188"/>
      <c r="D57" s="217"/>
      <c r="E57" s="264" t="str">
        <f>IF(H57="",IF(C57 &amp; D57="","-","Do not fill this in for the summary level"),IF(F57&lt;&gt;"Yes","Exempted, do not use",IF(AND(OR(AND(SelectedLevelLetter="B",H57="B"),SelectedLevelLetter="I"),D57=""),"Please enter a status",IF(AND(COUNTIF(Lookups!$A$11:$A$14,D57)&gt;0,C57=""),"Please enter a comment",IF(AND(SelectedLevelLetter="B",H57="I",D57&lt;&gt;""),"Remove -not needed for Basic",IF(AND(SelectedLevelLetter="B",H57="I",D57=""),"-","Completed"))))))</f>
        <v>-</v>
      </c>
      <c r="F57" s="242" t="str">
        <f>IF(COUNTIF(Exemptions!$A:$A,$I57)=0,"Yes","Exempt")</f>
        <v>Yes</v>
      </c>
      <c r="H57" s="115"/>
      <c r="I57" s="116" t="s">
        <v>184</v>
      </c>
      <c r="J57" s="3" t="str">
        <f t="shared" si="0"/>
        <v>I.A 11</v>
      </c>
    </row>
    <row r="58" spans="1:10" ht="50.25" customHeight="1" outlineLevel="1" x14ac:dyDescent="0.25">
      <c r="A58" s="321" t="s">
        <v>185</v>
      </c>
      <c r="B58" s="192" t="s">
        <v>344</v>
      </c>
      <c r="C58" s="14"/>
      <c r="D58" s="131"/>
      <c r="E58" s="264" t="str">
        <f>IF(H58="",IF(C58 &amp; D58="","-","Do not fill this in for the summary level"),IF(F58&lt;&gt;"Yes","Exempted, do not use",IF(AND(OR(AND(SelectedLevelLetter="B",H58="B"),SelectedLevelLetter="I"),D58=""),"Please enter a status",IF(AND(COUNTIF(Lookups!$A$11:$A$14,D58)&gt;0,C58=""),"Please enter a comment",IF(AND(SelectedLevelLetter="B",H58="I",D58&lt;&gt;""),"Remove -not needed for Basic",IF(AND(SelectedLevelLetter="B",H58="I",D58=""),"-","Completed"))))))</f>
        <v>Please enter a status</v>
      </c>
      <c r="F58" s="128" t="str">
        <f>IF(COUNTIF(Exemptions!$A:$A,$I58)=0,"Yes","Exempt")</f>
        <v>Yes</v>
      </c>
      <c r="G58" s="116" t="str">
        <f t="shared" ref="G58:G59" si="34">RIGHT(LEFT(A58,3),1)</f>
        <v>A</v>
      </c>
      <c r="H58" s="116" t="str">
        <f t="shared" ref="H58:H59" si="35">LEFT(A58,1)</f>
        <v>I</v>
      </c>
      <c r="I58" s="116" t="s">
        <v>184</v>
      </c>
      <c r="J58" s="3" t="str">
        <f t="shared" si="0"/>
        <v>I.A 11</v>
      </c>
    </row>
    <row r="59" spans="1:10" ht="50.25" customHeight="1" outlineLevel="1" x14ac:dyDescent="0.25">
      <c r="A59" s="321" t="s">
        <v>200</v>
      </c>
      <c r="B59" s="192" t="s">
        <v>64</v>
      </c>
      <c r="C59" s="14"/>
      <c r="D59" s="131"/>
      <c r="E59" s="264" t="str">
        <f>IF(H59="",IF(C59 &amp; D59="","-","Do not fill this in for the summary level"),IF(F59&lt;&gt;"Yes","Exempted, do not use",IF(AND(OR(AND(SelectedLevelLetter="B",H59="B"),SelectedLevelLetter="I"),D59=""),"Please enter a status",IF(AND(COUNTIF(Lookups!$A$11:$A$14,D59)&gt;0,C59=""),"Please enter a comment",IF(AND(SelectedLevelLetter="B",H59="I",D59&lt;&gt;""),"Remove -not needed for Basic",IF(AND(SelectedLevelLetter="B",H59="I",D59=""),"-","Completed"))))))</f>
        <v>Please enter a status</v>
      </c>
      <c r="F59" s="128" t="str">
        <f>IF(COUNTIF(Exemptions!$A:$A,$I59)=0,"Yes","Exempt")</f>
        <v>Yes</v>
      </c>
      <c r="G59" s="116" t="str">
        <f t="shared" si="34"/>
        <v>A</v>
      </c>
      <c r="H59" s="116" t="str">
        <f t="shared" si="35"/>
        <v>I</v>
      </c>
      <c r="I59" s="116" t="s">
        <v>184</v>
      </c>
      <c r="J59" s="3" t="str">
        <f t="shared" si="0"/>
        <v>I.A 11</v>
      </c>
    </row>
    <row r="60" spans="1:10" ht="86.4" outlineLevel="1" x14ac:dyDescent="0.25">
      <c r="A60" s="308" t="s">
        <v>186</v>
      </c>
      <c r="B60" s="187" t="s">
        <v>524</v>
      </c>
      <c r="C60" s="188"/>
      <c r="D60" s="217"/>
      <c r="E60" s="264" t="str">
        <f>IF(H60="",IF(C60 &amp; D60="","-","Do not fill this in for the summary level"),IF(F60&lt;&gt;"Yes","Exempted, do not use",IF(AND(OR(AND(SelectedLevelLetter="B",H60="B"),SelectedLevelLetter="I"),D60=""),"Please enter a status",IF(AND(COUNTIF(Lookups!$A$11:$A$14,D60)&gt;0,C60=""),"Please enter a comment",IF(AND(SelectedLevelLetter="B",H60="I",D60&lt;&gt;""),"Remove -not needed for Basic",IF(AND(SelectedLevelLetter="B",H60="I",D60=""),"-","Completed"))))))</f>
        <v>-</v>
      </c>
      <c r="F60" s="242" t="str">
        <f>IF(COUNTIF(Exemptions!$A:$A,$I60)=0,"Yes","Exempt")</f>
        <v>Yes</v>
      </c>
      <c r="H60" s="115"/>
      <c r="I60" s="116" t="s">
        <v>186</v>
      </c>
      <c r="J60" s="3" t="str">
        <f t="shared" si="0"/>
        <v>I.A 12</v>
      </c>
    </row>
    <row r="61" spans="1:10" ht="50.25" customHeight="1" outlineLevel="1" x14ac:dyDescent="0.25">
      <c r="A61" s="321" t="s">
        <v>374</v>
      </c>
      <c r="B61" s="192" t="s">
        <v>329</v>
      </c>
      <c r="C61" s="14"/>
      <c r="D61" s="131"/>
      <c r="E61" s="264" t="str">
        <f>IF(H61="",IF(C61 &amp; D61="","-","Do not fill this in for the summary level"),IF(F61&lt;&gt;"Yes","Exempted, do not use",IF(AND(OR(AND(SelectedLevelLetter="B",H61="B"),SelectedLevelLetter="I"),D61=""),"Please enter a status",IF(AND(COUNTIF(Lookups!$A$11:$A$14,D61)&gt;0,C61=""),"Please enter a comment",IF(AND(SelectedLevelLetter="B",H61="I",D61&lt;&gt;""),"Remove -not needed for Basic",IF(AND(SelectedLevelLetter="B",H61="I",D61=""),"-","Completed"))))))</f>
        <v>Please enter a status</v>
      </c>
      <c r="F61" s="128" t="str">
        <f>IF(COUNTIF(Exemptions!$A:$A,$I61)=0,"Yes","Exempt")</f>
        <v>Yes</v>
      </c>
      <c r="G61" s="116" t="str">
        <f t="shared" ref="G61:G62" si="36">RIGHT(LEFT(A61,3),1)</f>
        <v>A</v>
      </c>
      <c r="H61" s="116" t="str">
        <f t="shared" ref="H61:H62" si="37">LEFT(A61,1)</f>
        <v>I</v>
      </c>
      <c r="I61" s="116" t="s">
        <v>186</v>
      </c>
      <c r="J61" s="3" t="str">
        <f t="shared" si="0"/>
        <v>I.A 12</v>
      </c>
    </row>
    <row r="62" spans="1:10" ht="50.25" customHeight="1" outlineLevel="1" x14ac:dyDescent="0.25">
      <c r="A62" s="321" t="s">
        <v>187</v>
      </c>
      <c r="B62" s="195" t="s">
        <v>330</v>
      </c>
      <c r="C62" s="14"/>
      <c r="D62" s="131"/>
      <c r="E62" s="264" t="str">
        <f>IF(H62="",IF(C62 &amp; D62="","-","Do not fill this in for the summary level"),IF(F62&lt;&gt;"Yes","Exempted, do not use",IF(AND(OR(AND(SelectedLevelLetter="B",H62="B"),SelectedLevelLetter="I"),D62=""),"Please enter a status",IF(AND(COUNTIF(Lookups!$A$11:$A$14,D62)&gt;0,C62=""),"Please enter a comment",IF(AND(SelectedLevelLetter="B",H62="I",D62&lt;&gt;""),"Remove -not needed for Basic",IF(AND(SelectedLevelLetter="B",H62="I",D62=""),"-","Completed"))))))</f>
        <v>Please enter a status</v>
      </c>
      <c r="F62" s="128" t="str">
        <f>IF(COUNTIF(Exemptions!$A:$A,$I62)=0,"Yes","Exempt")</f>
        <v>Yes</v>
      </c>
      <c r="G62" s="116" t="str">
        <f t="shared" si="36"/>
        <v>A</v>
      </c>
      <c r="H62" s="116" t="str">
        <f t="shared" si="37"/>
        <v>I</v>
      </c>
      <c r="I62" s="116" t="s">
        <v>186</v>
      </c>
      <c r="J62" s="3" t="str">
        <f t="shared" si="0"/>
        <v>I.A 12</v>
      </c>
    </row>
    <row r="63" spans="1:10" ht="43.2" outlineLevel="1" x14ac:dyDescent="0.25">
      <c r="A63" s="310" t="s">
        <v>188</v>
      </c>
      <c r="B63" s="199" t="s">
        <v>525</v>
      </c>
      <c r="C63" s="230"/>
      <c r="D63" s="219"/>
      <c r="E63" s="264" t="str">
        <f>IF(H63="",IF(C63 &amp; D63="","-","Do not fill this in for the summary level"),IF(F63&lt;&gt;"Yes","Exempted, do not use",IF(AND(OR(AND(SelectedLevelLetter="B",H63="B"),SelectedLevelLetter="I"),D63=""),"Please enter a status",IF(AND(COUNTIF(Lookups!$A$11:$A$14,D63)&gt;0,C63=""),"Please enter a comment",IF(AND(SelectedLevelLetter="B",H63="I",D63&lt;&gt;""),"Remove -not needed for Basic",IF(AND(SelectedLevelLetter="B",H63="I",D63=""),"-","Completed"))))))</f>
        <v>-</v>
      </c>
      <c r="F63" s="243" t="str">
        <f>IF(COUNTIF(Exemptions!$A:$A,$I63)=0,"Yes","Exempt")</f>
        <v>Yes</v>
      </c>
      <c r="H63" s="115"/>
      <c r="I63" s="116" t="s">
        <v>188</v>
      </c>
      <c r="J63" s="3" t="str">
        <f t="shared" si="0"/>
        <v>I.A 13</v>
      </c>
    </row>
    <row r="64" spans="1:10" ht="50.25" customHeight="1" outlineLevel="1" x14ac:dyDescent="0.25">
      <c r="A64" s="321" t="s">
        <v>189</v>
      </c>
      <c r="B64" s="193" t="s">
        <v>80</v>
      </c>
      <c r="C64" s="14"/>
      <c r="D64" s="131"/>
      <c r="E64" s="264" t="str">
        <f>IF(H64="",IF(C64 &amp; D64="","-","Do not fill this in for the summary level"),IF(F64&lt;&gt;"Yes","Exempted, do not use",IF(AND(OR(AND(SelectedLevelLetter="B",H64="B"),SelectedLevelLetter="I"),D64=""),"Please enter a status",IF(AND(COUNTIF(Lookups!$A$11:$A$14,D64)&gt;0,C64=""),"Please enter a comment",IF(AND(SelectedLevelLetter="B",H64="I",D64&lt;&gt;""),"Remove -not needed for Basic",IF(AND(SelectedLevelLetter="B",H64="I",D64=""),"-","Completed"))))))</f>
        <v>Please enter a status</v>
      </c>
      <c r="F64" s="128" t="str">
        <f>IF(COUNTIF(Exemptions!$A:$A,$I64)=0,"Yes","Exempt")</f>
        <v>Yes</v>
      </c>
      <c r="G64" s="116" t="str">
        <f t="shared" ref="G64" si="38">RIGHT(LEFT(A64,3),1)</f>
        <v>A</v>
      </c>
      <c r="H64" s="116" t="str">
        <f t="shared" ref="H64" si="39">LEFT(A64,1)</f>
        <v>I</v>
      </c>
      <c r="I64" s="116" t="s">
        <v>188</v>
      </c>
      <c r="J64" s="3" t="str">
        <f t="shared" si="0"/>
        <v>I.A 13</v>
      </c>
    </row>
    <row r="65" spans="1:10" ht="57.6" outlineLevel="1" x14ac:dyDescent="0.25">
      <c r="A65" s="308" t="s">
        <v>192</v>
      </c>
      <c r="B65" s="187" t="s">
        <v>526</v>
      </c>
      <c r="C65" s="188"/>
      <c r="D65" s="217"/>
      <c r="E65" s="264" t="str">
        <f>IF(H65="",IF(C65 &amp; D65="","-","Do not fill this in for the summary level"),IF(F65&lt;&gt;"Yes","Exempted, do not use",IF(AND(OR(AND(SelectedLevelLetter="B",H65="B"),SelectedLevelLetter="I"),D65=""),"Please enter a status",IF(AND(COUNTIF(Lookups!$A$11:$A$14,D65)&gt;0,C65=""),"Please enter a comment",IF(AND(SelectedLevelLetter="B",H65="I",D65&lt;&gt;""),"Remove -not needed for Basic",IF(AND(SelectedLevelLetter="B",H65="I",D65=""),"-","Completed"))))))</f>
        <v>-</v>
      </c>
      <c r="F65" s="242" t="str">
        <f>IF(COUNTIF(Exemptions!$A:$A,$I65)=0,"Yes","Exempt")</f>
        <v>Yes</v>
      </c>
      <c r="H65" s="115"/>
      <c r="I65" s="116" t="s">
        <v>192</v>
      </c>
      <c r="J65" s="3" t="str">
        <f t="shared" si="0"/>
        <v>I.A 14</v>
      </c>
    </row>
    <row r="66" spans="1:10" ht="50.25" customHeight="1" outlineLevel="1" x14ac:dyDescent="0.25">
      <c r="A66" s="321" t="s">
        <v>193</v>
      </c>
      <c r="B66" s="191" t="s">
        <v>84</v>
      </c>
      <c r="C66" s="14"/>
      <c r="D66" s="131"/>
      <c r="E66" s="264" t="str">
        <f>IF(H66="",IF(C66 &amp; D66="","-","Do not fill this in for the summary level"),IF(F66&lt;&gt;"Yes","Exempted, do not use",IF(AND(OR(AND(SelectedLevelLetter="B",H66="B"),SelectedLevelLetter="I"),D66=""),"Please enter a status",IF(AND(COUNTIF(Lookups!$A$11:$A$14,D66)&gt;0,C66=""),"Please enter a comment",IF(AND(SelectedLevelLetter="B",H66="I",D66&lt;&gt;""),"Remove -not needed for Basic",IF(AND(SelectedLevelLetter="B",H66="I",D66=""),"-","Completed"))))))</f>
        <v>Please enter a status</v>
      </c>
      <c r="F66" s="128" t="str">
        <f>IF(COUNTIF(Exemptions!$A:$A,$I66)=0,"Yes","Exempt")</f>
        <v>Yes</v>
      </c>
      <c r="G66" s="116" t="str">
        <f t="shared" ref="G66:G67" si="40">RIGHT(LEFT(A66,3),1)</f>
        <v>A</v>
      </c>
      <c r="H66" s="116" t="str">
        <f t="shared" ref="H66:H67" si="41">LEFT(A66,1)</f>
        <v>I</v>
      </c>
      <c r="I66" s="116" t="s">
        <v>192</v>
      </c>
      <c r="J66" s="3" t="str">
        <f t="shared" si="0"/>
        <v>I.A 14</v>
      </c>
    </row>
    <row r="67" spans="1:10" ht="50.25" customHeight="1" outlineLevel="1" x14ac:dyDescent="0.25">
      <c r="A67" s="321" t="s">
        <v>433</v>
      </c>
      <c r="B67" s="193" t="s">
        <v>85</v>
      </c>
      <c r="C67" s="14"/>
      <c r="D67" s="131"/>
      <c r="E67" s="264" t="str">
        <f>IF(H67="",IF(C67 &amp; D67="","-","Do not fill this in for the summary level"),IF(F67&lt;&gt;"Yes","Exempted, do not use",IF(AND(OR(AND(SelectedLevelLetter="B",H67="B"),SelectedLevelLetter="I"),D67=""),"Please enter a status",IF(AND(COUNTIF(Lookups!$A$11:$A$14,D67)&gt;0,C67=""),"Please enter a comment",IF(AND(SelectedLevelLetter="B",H67="I",D67&lt;&gt;""),"Remove -not needed for Basic",IF(AND(SelectedLevelLetter="B",H67="I",D67=""),"-","Completed"))))))</f>
        <v>Please enter a status</v>
      </c>
      <c r="F67" s="128" t="str">
        <f>IF(COUNTIF(Exemptions!$A:$A,$I67)=0,"Yes","Exempt")</f>
        <v>Yes</v>
      </c>
      <c r="G67" s="116" t="str">
        <f t="shared" si="40"/>
        <v>A</v>
      </c>
      <c r="H67" s="116" t="str">
        <f t="shared" si="41"/>
        <v>I</v>
      </c>
      <c r="I67" s="116" t="s">
        <v>192</v>
      </c>
      <c r="J67" s="3" t="str">
        <f t="shared" ref="J67:J130" si="42">IF(F67="Yes",CONCATENATE(I67,D67),"")</f>
        <v>I.A 14</v>
      </c>
    </row>
    <row r="68" spans="1:10" ht="19.350000000000001" customHeight="1" x14ac:dyDescent="0.25">
      <c r="A68" s="200" t="s">
        <v>491</v>
      </c>
      <c r="B68" s="201"/>
      <c r="C68" s="260"/>
      <c r="D68" s="220"/>
      <c r="E68" s="264" t="str">
        <f>IF(H68="",IF(C68 &amp; D68="","-","Do not fill this in for the summary level"),IF(F68&lt;&gt;"Yes","Exempted, do not use",IF(AND(OR(AND(SelectedLevelLetter="B",H68="B"),SelectedLevelLetter="I"),D68=""),"Please enter a status",IF(AND(COUNTIF(Lookups!$A$11:$A$14,D68)&gt;0,C68=""),"Please enter a comment",IF(AND(SelectedLevelLetter="B",H68="I",D68&lt;&gt;""),"Remove -not needed for Basic",IF(AND(SelectedLevelLetter="B",H68="I",D68=""),"-","Completed"))))))</f>
        <v>-</v>
      </c>
      <c r="F68" s="244" t="str">
        <f>IF(COUNTIF(Exemptions!$A:$A,$I68)=0,"Yes","Exempt")</f>
        <v>Yes</v>
      </c>
      <c r="I68" s="116" t="s">
        <v>491</v>
      </c>
      <c r="J68" s="3" t="str">
        <f t="shared" si="42"/>
        <v>B. Good Manufacturing Practices (GMPs)</v>
      </c>
    </row>
    <row r="69" spans="1:10" ht="86.4" x14ac:dyDescent="0.25">
      <c r="A69" s="311" t="s">
        <v>73</v>
      </c>
      <c r="B69" s="202" t="s">
        <v>527</v>
      </c>
      <c r="C69" s="261"/>
      <c r="D69" s="221"/>
      <c r="E69" s="264" t="str">
        <f>IF(H69="",IF(C69 &amp; D69="","-","Do not fill this in for the summary level"),IF(F69&lt;&gt;"Yes","Exempted, do not use",IF(AND(OR(AND(SelectedLevelLetter="B",H69="B"),SelectedLevelLetter="I"),D69=""),"Please enter a status",IF(AND(COUNTIF(Lookups!$A$11:$A$14,D69)&gt;0,C69=""),"Please enter a comment",IF(AND(SelectedLevelLetter="B",H69="I",D69&lt;&gt;""),"Remove -not needed for Basic",IF(AND(SelectedLevelLetter="B",H69="I",D69=""),"-","Completed"))))))</f>
        <v>-</v>
      </c>
      <c r="F69" s="245" t="str">
        <f>IF(COUNTIF(Exemptions!$A:$A,$I69)=0,"Yes","Exempt")</f>
        <v>Yes</v>
      </c>
      <c r="H69" s="115"/>
      <c r="I69" s="116" t="s">
        <v>73</v>
      </c>
      <c r="J69" s="3" t="str">
        <f t="shared" si="42"/>
        <v>B.B 1</v>
      </c>
    </row>
    <row r="70" spans="1:10" ht="50.25" customHeight="1" x14ac:dyDescent="0.25">
      <c r="A70" s="321" t="s">
        <v>109</v>
      </c>
      <c r="B70" s="191" t="s">
        <v>317</v>
      </c>
      <c r="C70" s="14"/>
      <c r="D70" s="131"/>
      <c r="E70" s="264" t="str">
        <f>IF(H70="",IF(C70 &amp; D70="","-","Do not fill this in for the summary level"),IF(F70&lt;&gt;"Yes","Exempted, do not use",IF(AND(OR(AND(SelectedLevelLetter="B",H70="B"),SelectedLevelLetter="I"),D70=""),"Please enter a status",IF(AND(COUNTIF(Lookups!$A$11:$A$14,D70)&gt;0,C70=""),"Please enter a comment",IF(AND(SelectedLevelLetter="B",H70="I",D70&lt;&gt;""),"Remove -not needed for Basic",IF(AND(SelectedLevelLetter="B",H70="I",D70=""),"-","Completed"))))))</f>
        <v>Please enter a status</v>
      </c>
      <c r="F70" s="128" t="str">
        <f>IF(COUNTIF(Exemptions!$A:$A,$I70)=0,"Yes","Exempt")</f>
        <v>Yes</v>
      </c>
      <c r="G70" s="116" t="str">
        <f t="shared" ref="G70:G75" si="43">RIGHT(LEFT(A70,3),1)</f>
        <v>B</v>
      </c>
      <c r="H70" s="116" t="str">
        <f t="shared" ref="H70:H75" si="44">LEFT(A70,1)</f>
        <v>B</v>
      </c>
      <c r="I70" s="116" t="s">
        <v>73</v>
      </c>
      <c r="J70" s="3" t="str">
        <f t="shared" si="42"/>
        <v>B.B 1</v>
      </c>
    </row>
    <row r="71" spans="1:10" ht="50.25" customHeight="1" x14ac:dyDescent="0.25">
      <c r="A71" s="321" t="s">
        <v>110</v>
      </c>
      <c r="B71" s="191" t="s">
        <v>15</v>
      </c>
      <c r="C71" s="14"/>
      <c r="D71" s="131"/>
      <c r="E71" s="264" t="str">
        <f>IF(H71="",IF(C71 &amp; D71="","-","Do not fill this in for the summary level"),IF(F71&lt;&gt;"Yes","Exempted, do not use",IF(AND(OR(AND(SelectedLevelLetter="B",H71="B"),SelectedLevelLetter="I"),D71=""),"Please enter a status",IF(AND(COUNTIF(Lookups!$A$11:$A$14,D71)&gt;0,C71=""),"Please enter a comment",IF(AND(SelectedLevelLetter="B",H71="I",D71&lt;&gt;""),"Remove -not needed for Basic",IF(AND(SelectedLevelLetter="B",H71="I",D71=""),"-","Completed"))))))</f>
        <v>Please enter a status</v>
      </c>
      <c r="F71" s="128" t="str">
        <f>IF(COUNTIF(Exemptions!$A:$A,$I71)=0,"Yes","Exempt")</f>
        <v>Yes</v>
      </c>
      <c r="G71" s="116" t="str">
        <f t="shared" si="43"/>
        <v>B</v>
      </c>
      <c r="H71" s="116" t="str">
        <f t="shared" si="44"/>
        <v>B</v>
      </c>
      <c r="I71" s="116" t="s">
        <v>73</v>
      </c>
      <c r="J71" s="3" t="str">
        <f t="shared" si="42"/>
        <v>B.B 1</v>
      </c>
    </row>
    <row r="72" spans="1:10" ht="50.25" customHeight="1" x14ac:dyDescent="0.25">
      <c r="A72" s="321" t="s">
        <v>111</v>
      </c>
      <c r="B72" s="191" t="s">
        <v>333</v>
      </c>
      <c r="C72" s="14"/>
      <c r="D72" s="131"/>
      <c r="E72" s="264" t="str">
        <f>IF(H72="",IF(C72 &amp; D72="","-","Do not fill this in for the summary level"),IF(F72&lt;&gt;"Yes","Exempted, do not use",IF(AND(OR(AND(SelectedLevelLetter="B",H72="B"),SelectedLevelLetter="I"),D72=""),"Please enter a status",IF(AND(COUNTIF(Lookups!$A$11:$A$14,D72)&gt;0,C72=""),"Please enter a comment",IF(AND(SelectedLevelLetter="B",H72="I",D72&lt;&gt;""),"Remove -not needed for Basic",IF(AND(SelectedLevelLetter="B",H72="I",D72=""),"-","Completed"))))))</f>
        <v>Please enter a status</v>
      </c>
      <c r="F72" s="128" t="str">
        <f>IF(COUNTIF(Exemptions!$A:$A,$I72)=0,"Yes","Exempt")</f>
        <v>Yes</v>
      </c>
      <c r="G72" s="116" t="str">
        <f t="shared" si="43"/>
        <v>B</v>
      </c>
      <c r="H72" s="116" t="str">
        <f t="shared" si="44"/>
        <v>B</v>
      </c>
      <c r="I72" s="116" t="s">
        <v>73</v>
      </c>
      <c r="J72" s="3" t="str">
        <f t="shared" si="42"/>
        <v>B.B 1</v>
      </c>
    </row>
    <row r="73" spans="1:10" ht="50.25" customHeight="1" x14ac:dyDescent="0.25">
      <c r="A73" s="321" t="s">
        <v>112</v>
      </c>
      <c r="B73" s="191" t="s">
        <v>16</v>
      </c>
      <c r="C73" s="14"/>
      <c r="D73" s="131"/>
      <c r="E73" s="264" t="str">
        <f>IF(H73="",IF(C73 &amp; D73="","-","Do not fill this in for the summary level"),IF(F73&lt;&gt;"Yes","Exempted, do not use",IF(AND(OR(AND(SelectedLevelLetter="B",H73="B"),SelectedLevelLetter="I"),D73=""),"Please enter a status",IF(AND(COUNTIF(Lookups!$A$11:$A$14,D73)&gt;0,C73=""),"Please enter a comment",IF(AND(SelectedLevelLetter="B",H73="I",D73&lt;&gt;""),"Remove -not needed for Basic",IF(AND(SelectedLevelLetter="B",H73="I",D73=""),"-","Completed"))))))</f>
        <v>Please enter a status</v>
      </c>
      <c r="F73" s="128" t="str">
        <f>IF(COUNTIF(Exemptions!$A:$A,$I73)=0,"Yes","Exempt")</f>
        <v>Yes</v>
      </c>
      <c r="G73" s="116" t="str">
        <f t="shared" si="43"/>
        <v>B</v>
      </c>
      <c r="H73" s="116" t="str">
        <f t="shared" si="44"/>
        <v>B</v>
      </c>
      <c r="I73" s="116" t="s">
        <v>73</v>
      </c>
      <c r="J73" s="3" t="str">
        <f t="shared" si="42"/>
        <v>B.B 1</v>
      </c>
    </row>
    <row r="74" spans="1:10" ht="50.25" customHeight="1" x14ac:dyDescent="0.25">
      <c r="A74" s="321" t="s">
        <v>113</v>
      </c>
      <c r="B74" s="191" t="s">
        <v>318</v>
      </c>
      <c r="C74" s="14"/>
      <c r="D74" s="131"/>
      <c r="E74" s="264" t="str">
        <f>IF(H74="",IF(C74 &amp; D74="","-","Do not fill this in for the summary level"),IF(F74&lt;&gt;"Yes","Exempted, do not use",IF(AND(OR(AND(SelectedLevelLetter="B",H74="B"),SelectedLevelLetter="I"),D74=""),"Please enter a status",IF(AND(COUNTIF(Lookups!$A$11:$A$14,D74)&gt;0,C74=""),"Please enter a comment",IF(AND(SelectedLevelLetter="B",H74="I",D74&lt;&gt;""),"Remove -not needed for Basic",IF(AND(SelectedLevelLetter="B",H74="I",D74=""),"-","Completed"))))))</f>
        <v>Please enter a status</v>
      </c>
      <c r="F74" s="128" t="str">
        <f>IF(COUNTIF(Exemptions!$A:$A,$I74)=0,"Yes","Exempt")</f>
        <v>Yes</v>
      </c>
      <c r="G74" s="116" t="str">
        <f t="shared" si="43"/>
        <v>B</v>
      </c>
      <c r="H74" s="116" t="str">
        <f t="shared" si="44"/>
        <v>B</v>
      </c>
      <c r="I74" s="116" t="s">
        <v>73</v>
      </c>
      <c r="J74" s="3" t="str">
        <f t="shared" si="42"/>
        <v>B.B 1</v>
      </c>
    </row>
    <row r="75" spans="1:10" ht="50.25" customHeight="1" x14ac:dyDescent="0.25">
      <c r="A75" s="321" t="s">
        <v>114</v>
      </c>
      <c r="B75" s="193" t="s">
        <v>319</v>
      </c>
      <c r="C75" s="14"/>
      <c r="D75" s="131"/>
      <c r="E75" s="264" t="str">
        <f>IF(H75="",IF(C75 &amp; D75="","-","Do not fill this in for the summary level"),IF(F75&lt;&gt;"Yes","Exempted, do not use",IF(AND(OR(AND(SelectedLevelLetter="B",H75="B"),SelectedLevelLetter="I"),D75=""),"Please enter a status",IF(AND(COUNTIF(Lookups!$A$11:$A$14,D75)&gt;0,C75=""),"Please enter a comment",IF(AND(SelectedLevelLetter="B",H75="I",D75&lt;&gt;""),"Remove -not needed for Basic",IF(AND(SelectedLevelLetter="B",H75="I",D75=""),"-","Completed"))))))</f>
        <v>Please enter a status</v>
      </c>
      <c r="F75" s="128" t="str">
        <f>IF(COUNTIF(Exemptions!$A:$A,$I75)=0,"Yes","Exempt")</f>
        <v>Yes</v>
      </c>
      <c r="G75" s="116" t="str">
        <f t="shared" si="43"/>
        <v>B</v>
      </c>
      <c r="H75" s="116" t="str">
        <f t="shared" si="44"/>
        <v>B</v>
      </c>
      <c r="I75" s="116" t="s">
        <v>73</v>
      </c>
      <c r="J75" s="3" t="str">
        <f t="shared" si="42"/>
        <v>B.B 1</v>
      </c>
    </row>
    <row r="76" spans="1:10" ht="43.2" x14ac:dyDescent="0.25">
      <c r="A76" s="311" t="s">
        <v>492</v>
      </c>
      <c r="B76" s="202" t="s">
        <v>528</v>
      </c>
      <c r="C76" s="261"/>
      <c r="D76" s="221"/>
      <c r="E76" s="264" t="str">
        <f>IF(H76="",IF(C76 &amp; D76="","-","Do not fill this in for the summary level"),IF(F76&lt;&gt;"Yes","Exempted, do not use",IF(AND(OR(AND(SelectedLevelLetter="B",H76="B"),SelectedLevelLetter="I"),D76=""),"Please enter a status",IF(AND(COUNTIF(Lookups!$A$11:$A$14,D76)&gt;0,C76=""),"Please enter a comment",IF(AND(SelectedLevelLetter="B",H76="I",D76&lt;&gt;""),"Remove -not needed for Basic",IF(AND(SelectedLevelLetter="B",H76="I",D76=""),"-","Completed"))))))</f>
        <v>-</v>
      </c>
      <c r="F76" s="245" t="str">
        <f>IF(COUNTIF(Exemptions!$A:$A,$I76)=0,"Yes","Exempt")</f>
        <v>Yes</v>
      </c>
      <c r="I76" s="116" t="s">
        <v>492</v>
      </c>
      <c r="J76" s="3" t="str">
        <f t="shared" si="42"/>
        <v>B.B 2</v>
      </c>
    </row>
    <row r="77" spans="1:10" ht="50.25" customHeight="1" x14ac:dyDescent="0.25">
      <c r="A77" s="321" t="s">
        <v>115</v>
      </c>
      <c r="B77" s="192" t="s">
        <v>17</v>
      </c>
      <c r="C77" s="14"/>
      <c r="D77" s="131"/>
      <c r="E77" s="264" t="str">
        <f>IF(H77="",IF(C77 &amp; D77="","-","Do not fill this in for the summary level"),IF(F77&lt;&gt;"Yes","Exempted, do not use",IF(AND(OR(AND(SelectedLevelLetter="B",H77="B"),SelectedLevelLetter="I"),D77=""),"Please enter a status",IF(AND(COUNTIF(Lookups!$A$11:$A$14,D77)&gt;0,C77=""),"Please enter a comment",IF(AND(SelectedLevelLetter="B",H77="I",D77&lt;&gt;""),"Remove -not needed for Basic",IF(AND(SelectedLevelLetter="B",H77="I",D77=""),"-","Completed"))))))</f>
        <v>Please enter a status</v>
      </c>
      <c r="F77" s="128" t="str">
        <f>IF(COUNTIF(Exemptions!$A:$A,$I77)=0,"Yes","Exempt")</f>
        <v>Yes</v>
      </c>
      <c r="G77" s="116" t="str">
        <f t="shared" ref="G77:G82" si="45">RIGHT(LEFT(A77,3),1)</f>
        <v>B</v>
      </c>
      <c r="H77" s="116" t="str">
        <f t="shared" ref="H77:H82" si="46">LEFT(A77,1)</f>
        <v>B</v>
      </c>
      <c r="I77" s="116" t="s">
        <v>492</v>
      </c>
      <c r="J77" s="3" t="str">
        <f t="shared" si="42"/>
        <v>B.B 2</v>
      </c>
    </row>
    <row r="78" spans="1:10" ht="50.25" customHeight="1" x14ac:dyDescent="0.25">
      <c r="A78" s="321" t="s">
        <v>116</v>
      </c>
      <c r="B78" s="192" t="s">
        <v>31</v>
      </c>
      <c r="C78" s="14"/>
      <c r="D78" s="131"/>
      <c r="E78" s="264" t="str">
        <f>IF(H78="",IF(C78 &amp; D78="","-","Do not fill this in for the summary level"),IF(F78&lt;&gt;"Yes","Exempted, do not use",IF(AND(OR(AND(SelectedLevelLetter="B",H78="B"),SelectedLevelLetter="I"),D78=""),"Please enter a status",IF(AND(COUNTIF(Lookups!$A$11:$A$14,D78)&gt;0,C78=""),"Please enter a comment",IF(AND(SelectedLevelLetter="B",H78="I",D78&lt;&gt;""),"Remove -not needed for Basic",IF(AND(SelectedLevelLetter="B",H78="I",D78=""),"-","Completed"))))))</f>
        <v>Please enter a status</v>
      </c>
      <c r="F78" s="128" t="str">
        <f>IF(COUNTIF(Exemptions!$A:$A,$I78)=0,"Yes","Exempt")</f>
        <v>Yes</v>
      </c>
      <c r="G78" s="116" t="str">
        <f t="shared" si="45"/>
        <v>B</v>
      </c>
      <c r="H78" s="116" t="str">
        <f t="shared" si="46"/>
        <v>B</v>
      </c>
      <c r="I78" s="116" t="s">
        <v>492</v>
      </c>
      <c r="J78" s="3" t="str">
        <f t="shared" si="42"/>
        <v>B.B 2</v>
      </c>
    </row>
    <row r="79" spans="1:10" ht="50.25" customHeight="1" x14ac:dyDescent="0.25">
      <c r="A79" s="321" t="s">
        <v>117</v>
      </c>
      <c r="B79" s="192" t="s">
        <v>32</v>
      </c>
      <c r="C79" s="14"/>
      <c r="D79" s="131"/>
      <c r="E79" s="264" t="str">
        <f>IF(H79="",IF(C79 &amp; D79="","-","Do not fill this in for the summary level"),IF(F79&lt;&gt;"Yes","Exempted, do not use",IF(AND(OR(AND(SelectedLevelLetter="B",H79="B"),SelectedLevelLetter="I"),D79=""),"Please enter a status",IF(AND(COUNTIF(Lookups!$A$11:$A$14,D79)&gt;0,C79=""),"Please enter a comment",IF(AND(SelectedLevelLetter="B",H79="I",D79&lt;&gt;""),"Remove -not needed for Basic",IF(AND(SelectedLevelLetter="B",H79="I",D79=""),"-","Completed"))))))</f>
        <v>Please enter a status</v>
      </c>
      <c r="F79" s="128" t="str">
        <f>IF(COUNTIF(Exemptions!$A:$A,$I79)=0,"Yes","Exempt")</f>
        <v>Yes</v>
      </c>
      <c r="G79" s="116" t="str">
        <f t="shared" si="45"/>
        <v>B</v>
      </c>
      <c r="H79" s="116" t="str">
        <f t="shared" si="46"/>
        <v>B</v>
      </c>
      <c r="I79" s="116" t="s">
        <v>492</v>
      </c>
      <c r="J79" s="3" t="str">
        <f t="shared" si="42"/>
        <v>B.B 2</v>
      </c>
    </row>
    <row r="80" spans="1:10" ht="50.25" customHeight="1" x14ac:dyDescent="0.25">
      <c r="A80" s="321" t="s">
        <v>118</v>
      </c>
      <c r="B80" s="192" t="s">
        <v>376</v>
      </c>
      <c r="C80" s="14"/>
      <c r="D80" s="131"/>
      <c r="E80" s="264" t="str">
        <f>IF(H80="",IF(C80 &amp; D80="","-","Do not fill this in for the summary level"),IF(F80&lt;&gt;"Yes","Exempted, do not use",IF(AND(OR(AND(SelectedLevelLetter="B",H80="B"),SelectedLevelLetter="I"),D80=""),"Please enter a status",IF(AND(COUNTIF(Lookups!$A$11:$A$14,D80)&gt;0,C80=""),"Please enter a comment",IF(AND(SelectedLevelLetter="B",H80="I",D80&lt;&gt;""),"Remove -not needed for Basic",IF(AND(SelectedLevelLetter="B",H80="I",D80=""),"-","Completed"))))))</f>
        <v>Please enter a status</v>
      </c>
      <c r="F80" s="128" t="str">
        <f>IF(COUNTIF(Exemptions!$A:$A,$I80)=0,"Yes","Exempt")</f>
        <v>Yes</v>
      </c>
      <c r="G80" s="116" t="str">
        <f t="shared" si="45"/>
        <v>B</v>
      </c>
      <c r="H80" s="116" t="str">
        <f t="shared" si="46"/>
        <v>B</v>
      </c>
      <c r="I80" s="116" t="s">
        <v>492</v>
      </c>
      <c r="J80" s="3" t="str">
        <f t="shared" si="42"/>
        <v>B.B 2</v>
      </c>
    </row>
    <row r="81" spans="1:10" ht="50.25" customHeight="1" x14ac:dyDescent="0.25">
      <c r="A81" s="321" t="s">
        <v>119</v>
      </c>
      <c r="B81" s="192" t="s">
        <v>377</v>
      </c>
      <c r="C81" s="14"/>
      <c r="D81" s="131"/>
      <c r="E81" s="264" t="str">
        <f>IF(H81="",IF(C81 &amp; D81="","-","Do not fill this in for the summary level"),IF(F81&lt;&gt;"Yes","Exempted, do not use",IF(AND(OR(AND(SelectedLevelLetter="B",H81="B"),SelectedLevelLetter="I"),D81=""),"Please enter a status",IF(AND(COUNTIF(Lookups!$A$11:$A$14,D81)&gt;0,C81=""),"Please enter a comment",IF(AND(SelectedLevelLetter="B",H81="I",D81&lt;&gt;""),"Remove -not needed for Basic",IF(AND(SelectedLevelLetter="B",H81="I",D81=""),"-","Completed"))))))</f>
        <v>Please enter a status</v>
      </c>
      <c r="F81" s="128" t="str">
        <f>IF(COUNTIF(Exemptions!$A:$A,$I81)=0,"Yes","Exempt")</f>
        <v>Yes</v>
      </c>
      <c r="G81" s="116" t="str">
        <f t="shared" si="45"/>
        <v>B</v>
      </c>
      <c r="H81" s="116" t="str">
        <f t="shared" si="46"/>
        <v>B</v>
      </c>
      <c r="I81" s="116" t="s">
        <v>492</v>
      </c>
      <c r="J81" s="3" t="str">
        <f t="shared" si="42"/>
        <v>B.B 2</v>
      </c>
    </row>
    <row r="82" spans="1:10" ht="50.25" customHeight="1" x14ac:dyDescent="0.25">
      <c r="A82" s="321" t="s">
        <v>120</v>
      </c>
      <c r="B82" s="195" t="s">
        <v>18</v>
      </c>
      <c r="C82" s="14"/>
      <c r="D82" s="131"/>
      <c r="E82" s="264" t="str">
        <f>IF(H82="",IF(C82 &amp; D82="","-","Do not fill this in for the summary level"),IF(F82&lt;&gt;"Yes","Exempted, do not use",IF(AND(OR(AND(SelectedLevelLetter="B",H82="B"),SelectedLevelLetter="I"),D82=""),"Please enter a status",IF(AND(COUNTIF(Lookups!$A$11:$A$14,D82)&gt;0,C82=""),"Please enter a comment",IF(AND(SelectedLevelLetter="B",H82="I",D82&lt;&gt;""),"Remove -not needed for Basic",IF(AND(SelectedLevelLetter="B",H82="I",D82=""),"-","Completed"))))))</f>
        <v>Please enter a status</v>
      </c>
      <c r="F82" s="128" t="str">
        <f>IF(COUNTIF(Exemptions!$A:$A,$I82)=0,"Yes","Exempt")</f>
        <v>Yes</v>
      </c>
      <c r="G82" s="116" t="str">
        <f t="shared" si="45"/>
        <v>B</v>
      </c>
      <c r="H82" s="116" t="str">
        <f t="shared" si="46"/>
        <v>B</v>
      </c>
      <c r="I82" s="116" t="s">
        <v>492</v>
      </c>
      <c r="J82" s="3" t="str">
        <f t="shared" si="42"/>
        <v>B.B 2</v>
      </c>
    </row>
    <row r="83" spans="1:10" ht="43.2" x14ac:dyDescent="0.25">
      <c r="A83" s="311" t="s">
        <v>493</v>
      </c>
      <c r="B83" s="202" t="s">
        <v>529</v>
      </c>
      <c r="C83" s="261"/>
      <c r="D83" s="221"/>
      <c r="E83" s="264" t="str">
        <f>IF(H83="",IF(C83 &amp; D83="","-","Do not fill this in for the summary level"),IF(F83&lt;&gt;"Yes","Exempted, do not use",IF(AND(OR(AND(SelectedLevelLetter="B",H83="B"),SelectedLevelLetter="I"),D83=""),"Please enter a status",IF(AND(COUNTIF(Lookups!$A$11:$A$14,D83)&gt;0,C83=""),"Please enter a comment",IF(AND(SelectedLevelLetter="B",H83="I",D83&lt;&gt;""),"Remove -not needed for Basic",IF(AND(SelectedLevelLetter="B",H83="I",D83=""),"-","Completed"))))))</f>
        <v>-</v>
      </c>
      <c r="F83" s="245" t="str">
        <f>IF(COUNTIF(Exemptions!$A:$A,$I83)=0,"Yes","Exempt")</f>
        <v>Yes</v>
      </c>
      <c r="I83" s="116" t="s">
        <v>493</v>
      </c>
      <c r="J83" s="3" t="str">
        <f t="shared" si="42"/>
        <v>B.B 3</v>
      </c>
    </row>
    <row r="84" spans="1:10" ht="50.25" customHeight="1" x14ac:dyDescent="0.25">
      <c r="A84" s="321" t="s">
        <v>121</v>
      </c>
      <c r="B84" s="191" t="s">
        <v>19</v>
      </c>
      <c r="C84" s="14"/>
      <c r="D84" s="131"/>
      <c r="E84" s="264" t="str">
        <f>IF(H84="",IF(C84 &amp; D84="","-","Do not fill this in for the summary level"),IF(F84&lt;&gt;"Yes","Exempted, do not use",IF(AND(OR(AND(SelectedLevelLetter="B",H84="B"),SelectedLevelLetter="I"),D84=""),"Please enter a status",IF(AND(COUNTIF(Lookups!$A$11:$A$14,D84)&gt;0,C84=""),"Please enter a comment",IF(AND(SelectedLevelLetter="B",H84="I",D84&lt;&gt;""),"Remove -not needed for Basic",IF(AND(SelectedLevelLetter="B",H84="I",D84=""),"-","Completed"))))))</f>
        <v>Please enter a status</v>
      </c>
      <c r="F84" s="128" t="str">
        <f>IF(COUNTIF(Exemptions!$A:$A,$I84)=0,"Yes","Exempt")</f>
        <v>Yes</v>
      </c>
      <c r="G84" s="116" t="str">
        <f t="shared" ref="G84:G86" si="47">RIGHT(LEFT(A84,3),1)</f>
        <v>B</v>
      </c>
      <c r="H84" s="116" t="str">
        <f t="shared" ref="H84:H86" si="48">LEFT(A84,1)</f>
        <v>B</v>
      </c>
      <c r="I84" s="116" t="s">
        <v>493</v>
      </c>
      <c r="J84" s="3" t="str">
        <f t="shared" si="42"/>
        <v>B.B 3</v>
      </c>
    </row>
    <row r="85" spans="1:10" ht="50.25" customHeight="1" x14ac:dyDescent="0.25">
      <c r="A85" s="321" t="s">
        <v>122</v>
      </c>
      <c r="B85" s="191" t="s">
        <v>20</v>
      </c>
      <c r="C85" s="14"/>
      <c r="D85" s="131"/>
      <c r="E85" s="264" t="str">
        <f>IF(H85="",IF(C85 &amp; D85="","-","Do not fill this in for the summary level"),IF(F85&lt;&gt;"Yes","Exempted, do not use",IF(AND(OR(AND(SelectedLevelLetter="B",H85="B"),SelectedLevelLetter="I"),D85=""),"Please enter a status",IF(AND(COUNTIF(Lookups!$A$11:$A$14,D85)&gt;0,C85=""),"Please enter a comment",IF(AND(SelectedLevelLetter="B",H85="I",D85&lt;&gt;""),"Remove -not needed for Basic",IF(AND(SelectedLevelLetter="B",H85="I",D85=""),"-","Completed"))))))</f>
        <v>Please enter a status</v>
      </c>
      <c r="F85" s="128" t="str">
        <f>IF(COUNTIF(Exemptions!$A:$A,$I85)=0,"Yes","Exempt")</f>
        <v>Yes</v>
      </c>
      <c r="G85" s="116" t="str">
        <f t="shared" si="47"/>
        <v>B</v>
      </c>
      <c r="H85" s="116" t="str">
        <f t="shared" si="48"/>
        <v>B</v>
      </c>
      <c r="I85" s="116" t="s">
        <v>493</v>
      </c>
      <c r="J85" s="3" t="str">
        <f t="shared" si="42"/>
        <v>B.B 3</v>
      </c>
    </row>
    <row r="86" spans="1:10" ht="50.25" customHeight="1" x14ac:dyDescent="0.25">
      <c r="A86" s="321" t="s">
        <v>123</v>
      </c>
      <c r="B86" s="193" t="s">
        <v>320</v>
      </c>
      <c r="C86" s="14"/>
      <c r="D86" s="131"/>
      <c r="E86" s="264" t="str">
        <f>IF(H86="",IF(C86 &amp; D86="","-","Do not fill this in for the summary level"),IF(F86&lt;&gt;"Yes","Exempted, do not use",IF(AND(OR(AND(SelectedLevelLetter="B",H86="B"),SelectedLevelLetter="I"),D86=""),"Please enter a status",IF(AND(COUNTIF(Lookups!$A$11:$A$14,D86)&gt;0,C86=""),"Please enter a comment",IF(AND(SelectedLevelLetter="B",H86="I",D86&lt;&gt;""),"Remove -not needed for Basic",IF(AND(SelectedLevelLetter="B",H86="I",D86=""),"-","Completed"))))))</f>
        <v>Please enter a status</v>
      </c>
      <c r="F86" s="128" t="str">
        <f>IF(COUNTIF(Exemptions!$A:$A,$I86)=0,"Yes","Exempt")</f>
        <v>Yes</v>
      </c>
      <c r="G86" s="116" t="str">
        <f t="shared" si="47"/>
        <v>B</v>
      </c>
      <c r="H86" s="116" t="str">
        <f t="shared" si="48"/>
        <v>B</v>
      </c>
      <c r="I86" s="116" t="s">
        <v>493</v>
      </c>
      <c r="J86" s="3" t="str">
        <f t="shared" si="42"/>
        <v>B.B 3</v>
      </c>
    </row>
    <row r="87" spans="1:10" ht="43.2" x14ac:dyDescent="0.25">
      <c r="A87" s="311" t="s">
        <v>74</v>
      </c>
      <c r="B87" s="202" t="s">
        <v>530</v>
      </c>
      <c r="C87" s="261"/>
      <c r="D87" s="221"/>
      <c r="E87" s="264" t="str">
        <f>IF(H87="",IF(C87 &amp; D87="","-","Do not fill this in for the summary level"),IF(F87&lt;&gt;"Yes","Exempted, do not use",IF(AND(OR(AND(SelectedLevelLetter="B",H87="B"),SelectedLevelLetter="I"),D87=""),"Please enter a status",IF(AND(COUNTIF(Lookups!$A$11:$A$14,D87)&gt;0,C87=""),"Please enter a comment",IF(AND(SelectedLevelLetter="B",H87="I",D87&lt;&gt;""),"Remove -not needed for Basic",IF(AND(SelectedLevelLetter="B",H87="I",D87=""),"-","Completed"))))))</f>
        <v>-</v>
      </c>
      <c r="F87" s="245" t="str">
        <f>IF(COUNTIF(Exemptions!$A:$A,$I87)=0,"Yes","Exempt")</f>
        <v>Yes</v>
      </c>
      <c r="I87" s="116" t="s">
        <v>74</v>
      </c>
      <c r="J87" s="3" t="str">
        <f t="shared" si="42"/>
        <v>B.B 4</v>
      </c>
    </row>
    <row r="88" spans="1:10" ht="50.25" customHeight="1" x14ac:dyDescent="0.25">
      <c r="A88" s="321" t="s">
        <v>124</v>
      </c>
      <c r="B88" s="191" t="s">
        <v>156</v>
      </c>
      <c r="C88" s="14"/>
      <c r="D88" s="131"/>
      <c r="E88" s="264" t="str">
        <f>IF(H88="",IF(C88 &amp; D88="","-","Do not fill this in for the summary level"),IF(F88&lt;&gt;"Yes","Exempted, do not use",IF(AND(OR(AND(SelectedLevelLetter="B",H88="B"),SelectedLevelLetter="I"),D88=""),"Please enter a status",IF(AND(COUNTIF(Lookups!$A$11:$A$14,D88)&gt;0,C88=""),"Please enter a comment",IF(AND(SelectedLevelLetter="B",H88="I",D88&lt;&gt;""),"Remove -not needed for Basic",IF(AND(SelectedLevelLetter="B",H88="I",D88=""),"-","Completed"))))))</f>
        <v>Please enter a status</v>
      </c>
      <c r="F88" s="128" t="str">
        <f>IF(COUNTIF(Exemptions!$A:$A,$I88)=0,"Yes","Exempt")</f>
        <v>Yes</v>
      </c>
      <c r="G88" s="116" t="str">
        <f t="shared" ref="G88" si="49">RIGHT(LEFT(A88,3),1)</f>
        <v>B</v>
      </c>
      <c r="H88" s="116" t="str">
        <f t="shared" ref="H88" si="50">LEFT(A88,1)</f>
        <v>B</v>
      </c>
      <c r="I88" s="116" t="s">
        <v>74</v>
      </c>
      <c r="J88" s="3" t="str">
        <f t="shared" si="42"/>
        <v>B.B 4</v>
      </c>
    </row>
    <row r="89" spans="1:10" ht="43.2" x14ac:dyDescent="0.25">
      <c r="A89" s="311" t="s">
        <v>494</v>
      </c>
      <c r="B89" s="202" t="s">
        <v>531</v>
      </c>
      <c r="C89" s="261"/>
      <c r="D89" s="221"/>
      <c r="E89" s="264" t="str">
        <f>IF(H89="",IF(C89 &amp; D89="","-","Do not fill this in for the summary level"),IF(F89&lt;&gt;"Yes","Exempted, do not use",IF(AND(OR(AND(SelectedLevelLetter="B",H89="B"),SelectedLevelLetter="I"),D89=""),"Please enter a status",IF(AND(COUNTIF(Lookups!$A$11:$A$14,D89)&gt;0,C89=""),"Please enter a comment",IF(AND(SelectedLevelLetter="B",H89="I",D89&lt;&gt;""),"Remove -not needed for Basic",IF(AND(SelectedLevelLetter="B",H89="I",D89=""),"-","Completed"))))))</f>
        <v>-</v>
      </c>
      <c r="F89" s="245" t="str">
        <f>IF(COUNTIF(Exemptions!$A:$A,$I89)=0,"Yes","Exempt")</f>
        <v>Yes</v>
      </c>
      <c r="I89" s="116" t="s">
        <v>494</v>
      </c>
      <c r="J89" s="3" t="str">
        <f t="shared" si="42"/>
        <v>B.B 5</v>
      </c>
    </row>
    <row r="90" spans="1:10" ht="50.25" customHeight="1" x14ac:dyDescent="0.25">
      <c r="A90" s="321" t="s">
        <v>125</v>
      </c>
      <c r="B90" s="192" t="s">
        <v>157</v>
      </c>
      <c r="C90" s="14"/>
      <c r="D90" s="131"/>
      <c r="E90" s="264" t="str">
        <f>IF(H90="",IF(C90 &amp; D90="","-","Do not fill this in for the summary level"),IF(F90&lt;&gt;"Yes","Exempted, do not use",IF(AND(OR(AND(SelectedLevelLetter="B",H90="B"),SelectedLevelLetter="I"),D90=""),"Please enter a status",IF(AND(COUNTIF(Lookups!$A$11:$A$14,D90)&gt;0,C90=""),"Please enter a comment",IF(AND(SelectedLevelLetter="B",H90="I",D90&lt;&gt;""),"Remove -not needed for Basic",IF(AND(SelectedLevelLetter="B",H90="I",D90=""),"-","Completed"))))))</f>
        <v>Please enter a status</v>
      </c>
      <c r="F90" s="128" t="str">
        <f>IF(COUNTIF(Exemptions!$A:$A,$I90)=0,"Yes","Exempt")</f>
        <v>Yes</v>
      </c>
      <c r="G90" s="116" t="str">
        <f t="shared" ref="G90:G93" si="51">RIGHT(LEFT(A90,3),1)</f>
        <v>B</v>
      </c>
      <c r="H90" s="116" t="str">
        <f t="shared" ref="H90:H93" si="52">LEFT(A90,1)</f>
        <v>B</v>
      </c>
      <c r="I90" s="116" t="s">
        <v>494</v>
      </c>
      <c r="J90" s="3" t="str">
        <f t="shared" si="42"/>
        <v>B.B 5</v>
      </c>
    </row>
    <row r="91" spans="1:10" ht="50.25" customHeight="1" x14ac:dyDescent="0.25">
      <c r="A91" s="321" t="s">
        <v>126</v>
      </c>
      <c r="B91" s="192" t="s">
        <v>337</v>
      </c>
      <c r="C91" s="14"/>
      <c r="D91" s="131"/>
      <c r="E91" s="264" t="str">
        <f>IF(H91="",IF(C91 &amp; D91="","-","Do not fill this in for the summary level"),IF(F91&lt;&gt;"Yes","Exempted, do not use",IF(AND(OR(AND(SelectedLevelLetter="B",H91="B"),SelectedLevelLetter="I"),D91=""),"Please enter a status",IF(AND(COUNTIF(Lookups!$A$11:$A$14,D91)&gt;0,C91=""),"Please enter a comment",IF(AND(SelectedLevelLetter="B",H91="I",D91&lt;&gt;""),"Remove -not needed for Basic",IF(AND(SelectedLevelLetter="B",H91="I",D91=""),"-","Completed"))))))</f>
        <v>Please enter a status</v>
      </c>
      <c r="F91" s="128" t="str">
        <f>IF(COUNTIF(Exemptions!$A:$A,$I91)=0,"Yes","Exempt")</f>
        <v>Yes</v>
      </c>
      <c r="G91" s="116" t="str">
        <f t="shared" si="51"/>
        <v>B</v>
      </c>
      <c r="H91" s="116" t="str">
        <f t="shared" si="52"/>
        <v>B</v>
      </c>
      <c r="I91" s="116" t="s">
        <v>494</v>
      </c>
      <c r="J91" s="3" t="str">
        <f t="shared" si="42"/>
        <v>B.B 5</v>
      </c>
    </row>
    <row r="92" spans="1:10" ht="50.25" customHeight="1" x14ac:dyDescent="0.25">
      <c r="A92" s="321" t="s">
        <v>127</v>
      </c>
      <c r="B92" s="192" t="s">
        <v>35</v>
      </c>
      <c r="C92" s="14"/>
      <c r="D92" s="131"/>
      <c r="E92" s="264" t="str">
        <f>IF(H92="",IF(C92 &amp; D92="","-","Do not fill this in for the summary level"),IF(F92&lt;&gt;"Yes","Exempted, do not use",IF(AND(OR(AND(SelectedLevelLetter="B",H92="B"),SelectedLevelLetter="I"),D92=""),"Please enter a status",IF(AND(COUNTIF(Lookups!$A$11:$A$14,D92)&gt;0,C92=""),"Please enter a comment",IF(AND(SelectedLevelLetter="B",H92="I",D92&lt;&gt;""),"Remove -not needed for Basic",IF(AND(SelectedLevelLetter="B",H92="I",D92=""),"-","Completed"))))))</f>
        <v>Please enter a status</v>
      </c>
      <c r="F92" s="128" t="str">
        <f>IF(COUNTIF(Exemptions!$A:$A,$I92)=0,"Yes","Exempt")</f>
        <v>Yes</v>
      </c>
      <c r="G92" s="116" t="str">
        <f t="shared" si="51"/>
        <v>B</v>
      </c>
      <c r="H92" s="116" t="str">
        <f t="shared" si="52"/>
        <v>B</v>
      </c>
      <c r="I92" s="116" t="s">
        <v>494</v>
      </c>
      <c r="J92" s="3" t="str">
        <f t="shared" si="42"/>
        <v>B.B 5</v>
      </c>
    </row>
    <row r="93" spans="1:10" ht="50.25" customHeight="1" x14ac:dyDescent="0.25">
      <c r="A93" s="321" t="s">
        <v>158</v>
      </c>
      <c r="B93" s="195" t="s">
        <v>8</v>
      </c>
      <c r="C93" s="14"/>
      <c r="D93" s="131"/>
      <c r="E93" s="264" t="str">
        <f>IF(H93="",IF(C93 &amp; D93="","-","Do not fill this in for the summary level"),IF(F93&lt;&gt;"Yes","Exempted, do not use",IF(AND(OR(AND(SelectedLevelLetter="B",H93="B"),SelectedLevelLetter="I"),D93=""),"Please enter a status",IF(AND(COUNTIF(Lookups!$A$11:$A$14,D93)&gt;0,C93=""),"Please enter a comment",IF(AND(SelectedLevelLetter="B",H93="I",D93&lt;&gt;""),"Remove -not needed for Basic",IF(AND(SelectedLevelLetter="B",H93="I",D93=""),"-","Completed"))))))</f>
        <v>Please enter a status</v>
      </c>
      <c r="F93" s="128" t="str">
        <f>IF(COUNTIF(Exemptions!$A:$A,$I93)=0,"Yes","Exempt")</f>
        <v>Yes</v>
      </c>
      <c r="G93" s="116" t="str">
        <f t="shared" si="51"/>
        <v>B</v>
      </c>
      <c r="H93" s="116" t="str">
        <f t="shared" si="52"/>
        <v>B</v>
      </c>
      <c r="I93" s="116" t="s">
        <v>494</v>
      </c>
      <c r="J93" s="3" t="str">
        <f t="shared" si="42"/>
        <v>B.B 5</v>
      </c>
    </row>
    <row r="94" spans="1:10" ht="72" x14ac:dyDescent="0.25">
      <c r="A94" s="311" t="s">
        <v>75</v>
      </c>
      <c r="B94" s="202" t="s">
        <v>532</v>
      </c>
      <c r="C94" s="261"/>
      <c r="D94" s="221"/>
      <c r="E94" s="264" t="str">
        <f>IF(H94="",IF(C94 &amp; D94="","-","Do not fill this in for the summary level"),IF(F94&lt;&gt;"Yes","Exempted, do not use",IF(AND(OR(AND(SelectedLevelLetter="B",H94="B"),SelectedLevelLetter="I"),D94=""),"Please enter a status",IF(AND(COUNTIF(Lookups!$A$11:$A$14,D94)&gt;0,C94=""),"Please enter a comment",IF(AND(SelectedLevelLetter="B",H94="I",D94&lt;&gt;""),"Remove -not needed for Basic",IF(AND(SelectedLevelLetter="B",H94="I",D94=""),"-","Completed"))))))</f>
        <v>-</v>
      </c>
      <c r="F94" s="245" t="str">
        <f>IF(COUNTIF(Exemptions!$A:$A,$I94)=0,"Yes","Exempt")</f>
        <v>Yes</v>
      </c>
      <c r="I94" s="116" t="s">
        <v>75</v>
      </c>
      <c r="J94" s="3" t="str">
        <f t="shared" si="42"/>
        <v>B.B 6</v>
      </c>
    </row>
    <row r="95" spans="1:10" ht="50.25" customHeight="1" x14ac:dyDescent="0.25">
      <c r="A95" s="321" t="s">
        <v>128</v>
      </c>
      <c r="B95" s="192" t="s">
        <v>439</v>
      </c>
      <c r="C95" s="14"/>
      <c r="D95" s="131"/>
      <c r="E95" s="264" t="str">
        <f>IF(H95="",IF(C95 &amp; D95="","-","Do not fill this in for the summary level"),IF(F95&lt;&gt;"Yes","Exempted, do not use",IF(AND(OR(AND(SelectedLevelLetter="B",H95="B"),SelectedLevelLetter="I"),D95=""),"Please enter a status",IF(AND(COUNTIF(Lookups!$A$11:$A$14,D95)&gt;0,C95=""),"Please enter a comment",IF(AND(SelectedLevelLetter="B",H95="I",D95&lt;&gt;""),"Remove -not needed for Basic",IF(AND(SelectedLevelLetter="B",H95="I",D95=""),"-","Completed"))))))</f>
        <v>Please enter a status</v>
      </c>
      <c r="F95" s="128" t="str">
        <f>IF(COUNTIF(Exemptions!$A:$A,$I95)=0,"Yes","Exempt")</f>
        <v>Yes</v>
      </c>
      <c r="G95" s="116" t="str">
        <f t="shared" ref="G95:G96" si="53">RIGHT(LEFT(A95,3),1)</f>
        <v>B</v>
      </c>
      <c r="H95" s="116" t="str">
        <f t="shared" ref="H95:H96" si="54">LEFT(A95,1)</f>
        <v>B</v>
      </c>
      <c r="I95" s="116" t="s">
        <v>75</v>
      </c>
      <c r="J95" s="3" t="str">
        <f t="shared" si="42"/>
        <v>B.B 6</v>
      </c>
    </row>
    <row r="96" spans="1:10" ht="50.25" customHeight="1" x14ac:dyDescent="0.25">
      <c r="A96" s="321" t="s">
        <v>129</v>
      </c>
      <c r="B96" s="195" t="s">
        <v>83</v>
      </c>
      <c r="C96" s="14"/>
      <c r="D96" s="131"/>
      <c r="E96" s="264" t="str">
        <f>IF(H96="",IF(C96 &amp; D96="","-","Do not fill this in for the summary level"),IF(F96&lt;&gt;"Yes","Exempted, do not use",IF(AND(OR(AND(SelectedLevelLetter="B",H96="B"),SelectedLevelLetter="I"),D96=""),"Please enter a status",IF(AND(COUNTIF(Lookups!$A$11:$A$14,D96)&gt;0,C96=""),"Please enter a comment",IF(AND(SelectedLevelLetter="B",H96="I",D96&lt;&gt;""),"Remove -not needed for Basic",IF(AND(SelectedLevelLetter="B",H96="I",D96=""),"-","Completed"))))))</f>
        <v>Please enter a status</v>
      </c>
      <c r="F96" s="128" t="str">
        <f>IF(COUNTIF(Exemptions!$A:$A,$I96)=0,"Yes","Exempt")</f>
        <v>Yes</v>
      </c>
      <c r="G96" s="116" t="str">
        <f t="shared" si="53"/>
        <v>B</v>
      </c>
      <c r="H96" s="116" t="str">
        <f t="shared" si="54"/>
        <v>B</v>
      </c>
      <c r="I96" s="116" t="s">
        <v>75</v>
      </c>
      <c r="J96" s="3" t="str">
        <f t="shared" si="42"/>
        <v>B.B 6</v>
      </c>
    </row>
    <row r="97" spans="1:10" ht="43.2" x14ac:dyDescent="0.25">
      <c r="A97" s="313" t="s">
        <v>201</v>
      </c>
      <c r="B97" s="202" t="s">
        <v>533</v>
      </c>
      <c r="C97" s="202"/>
      <c r="D97" s="222"/>
      <c r="E97" s="264" t="str">
        <f>IF(H97="",IF(C97 &amp; D97="","-","Do not fill this in for the summary level"),IF(F97&lt;&gt;"Yes","Exempted, do not use",IF(AND(OR(AND(SelectedLevelLetter="B",H97="B"),SelectedLevelLetter="I"),D97=""),"Please enter a status",IF(AND(COUNTIF(Lookups!$A$11:$A$14,D97)&gt;0,C97=""),"Please enter a comment",IF(AND(SelectedLevelLetter="B",H97="I",D97&lt;&gt;""),"Remove -not needed for Basic",IF(AND(SelectedLevelLetter="B",H97="I",D97=""),"-","Completed"))))))</f>
        <v>-</v>
      </c>
      <c r="F97" s="245" t="str">
        <f>IF(COUNTIF(Exemptions!$A:$A,$I97)=0,"Yes","Exempt")</f>
        <v>Yes</v>
      </c>
      <c r="I97" s="116" t="s">
        <v>201</v>
      </c>
      <c r="J97" s="3" t="str">
        <f t="shared" si="42"/>
        <v>B.B 7</v>
      </c>
    </row>
    <row r="98" spans="1:10" ht="50.25" customHeight="1" x14ac:dyDescent="0.25">
      <c r="A98" s="321" t="s">
        <v>202</v>
      </c>
      <c r="B98" s="192" t="s">
        <v>77</v>
      </c>
      <c r="C98" s="14"/>
      <c r="D98" s="131"/>
      <c r="E98" s="264" t="str">
        <f>IF(H98="",IF(C98 &amp; D98="","-","Do not fill this in for the summary level"),IF(F98&lt;&gt;"Yes","Exempted, do not use",IF(AND(OR(AND(SelectedLevelLetter="B",H98="B"),SelectedLevelLetter="I"),D98=""),"Please enter a status",IF(AND(COUNTIF(Lookups!$A$11:$A$14,D98)&gt;0,C98=""),"Please enter a comment",IF(AND(SelectedLevelLetter="B",H98="I",D98&lt;&gt;""),"Remove -not needed for Basic",IF(AND(SelectedLevelLetter="B",H98="I",D98=""),"-","Completed"))))))</f>
        <v>Please enter a status</v>
      </c>
      <c r="F98" s="128" t="str">
        <f>IF(COUNTIF(Exemptions!$A:$A,$I98)=0,"Yes","Exempt")</f>
        <v>Yes</v>
      </c>
      <c r="G98" s="116" t="str">
        <f t="shared" ref="G98:G101" si="55">RIGHT(LEFT(A98,3),1)</f>
        <v>B</v>
      </c>
      <c r="H98" s="116" t="str">
        <f t="shared" ref="H98:H101" si="56">LEFT(A98,1)</f>
        <v>B</v>
      </c>
      <c r="I98" s="116" t="s">
        <v>201</v>
      </c>
      <c r="J98" s="3" t="str">
        <f t="shared" si="42"/>
        <v>B.B 7</v>
      </c>
    </row>
    <row r="99" spans="1:10" ht="50.25" customHeight="1" x14ac:dyDescent="0.25">
      <c r="A99" s="321" t="s">
        <v>474</v>
      </c>
      <c r="B99" s="192" t="s">
        <v>378</v>
      </c>
      <c r="C99" s="14"/>
      <c r="D99" s="131"/>
      <c r="E99" s="264" t="str">
        <f>IF(H99="",IF(C99 &amp; D99="","-","Do not fill this in for the summary level"),IF(F99&lt;&gt;"Yes","Exempted, do not use",IF(AND(OR(AND(SelectedLevelLetter="B",H99="B"),SelectedLevelLetter="I"),D99=""),"Please enter a status",IF(AND(COUNTIF(Lookups!$A$11:$A$14,D99)&gt;0,C99=""),"Please enter a comment",IF(AND(SelectedLevelLetter="B",H99="I",D99&lt;&gt;""),"Remove -not needed for Basic",IF(AND(SelectedLevelLetter="B",H99="I",D99=""),"-","Completed"))))))</f>
        <v>Please enter a status</v>
      </c>
      <c r="F99" s="128" t="str">
        <f>IF(COUNTIF(Exemptions!$A:$A,$I99)=0,"Yes","Exempt")</f>
        <v>Yes</v>
      </c>
      <c r="G99" s="116" t="str">
        <f t="shared" si="55"/>
        <v>B</v>
      </c>
      <c r="H99" s="116" t="str">
        <f t="shared" si="56"/>
        <v>B</v>
      </c>
      <c r="I99" s="116" t="s">
        <v>201</v>
      </c>
      <c r="J99" s="3" t="str">
        <f t="shared" si="42"/>
        <v>B.B 7</v>
      </c>
    </row>
    <row r="100" spans="1:10" ht="50.25" customHeight="1" x14ac:dyDescent="0.25">
      <c r="A100" s="321" t="s">
        <v>475</v>
      </c>
      <c r="B100" s="192" t="s">
        <v>147</v>
      </c>
      <c r="C100" s="14"/>
      <c r="D100" s="131"/>
      <c r="E100" s="264" t="str">
        <f>IF(H100="",IF(C100 &amp; D100="","-","Do not fill this in for the summary level"),IF(F100&lt;&gt;"Yes","Exempted, do not use",IF(AND(OR(AND(SelectedLevelLetter="B",H100="B"),SelectedLevelLetter="I"),D100=""),"Please enter a status",IF(AND(COUNTIF(Lookups!$A$11:$A$14,D100)&gt;0,C100=""),"Please enter a comment",IF(AND(SelectedLevelLetter="B",H100="I",D100&lt;&gt;""),"Remove -not needed for Basic",IF(AND(SelectedLevelLetter="B",H100="I",D100=""),"-","Completed"))))))</f>
        <v>Please enter a status</v>
      </c>
      <c r="F100" s="128" t="str">
        <f>IF(COUNTIF(Exemptions!$A:$A,$I100)=0,"Yes","Exempt")</f>
        <v>Yes</v>
      </c>
      <c r="G100" s="116" t="str">
        <f t="shared" si="55"/>
        <v>B</v>
      </c>
      <c r="H100" s="116" t="str">
        <f t="shared" si="56"/>
        <v>B</v>
      </c>
      <c r="I100" s="116" t="s">
        <v>201</v>
      </c>
      <c r="J100" s="3" t="str">
        <f t="shared" si="42"/>
        <v>B.B 7</v>
      </c>
    </row>
    <row r="101" spans="1:10" ht="50.25" customHeight="1" x14ac:dyDescent="0.25">
      <c r="A101" s="321" t="s">
        <v>203</v>
      </c>
      <c r="B101" s="195" t="s">
        <v>52</v>
      </c>
      <c r="C101" s="14"/>
      <c r="D101" s="131"/>
      <c r="E101" s="264" t="str">
        <f>IF(H101="",IF(C101 &amp; D101="","-","Do not fill this in for the summary level"),IF(F101&lt;&gt;"Yes","Exempted, do not use",IF(AND(OR(AND(SelectedLevelLetter="B",H101="B"),SelectedLevelLetter="I"),D101=""),"Please enter a status",IF(AND(COUNTIF(Lookups!$A$11:$A$14,D101)&gt;0,C101=""),"Please enter a comment",IF(AND(SelectedLevelLetter="B",H101="I",D101&lt;&gt;""),"Remove -not needed for Basic",IF(AND(SelectedLevelLetter="B",H101="I",D101=""),"-","Completed"))))))</f>
        <v>Please enter a status</v>
      </c>
      <c r="F101" s="128" t="str">
        <f>IF(COUNTIF(Exemptions!$A:$A,$I101)=0,"Yes","Exempt")</f>
        <v>Yes</v>
      </c>
      <c r="G101" s="116" t="str">
        <f t="shared" si="55"/>
        <v>B</v>
      </c>
      <c r="H101" s="116" t="str">
        <f t="shared" si="56"/>
        <v>B</v>
      </c>
      <c r="I101" s="116" t="s">
        <v>201</v>
      </c>
      <c r="J101" s="3" t="str">
        <f t="shared" si="42"/>
        <v>B.B 7</v>
      </c>
    </row>
    <row r="102" spans="1:10" ht="28.8" x14ac:dyDescent="0.25">
      <c r="A102" s="313" t="s">
        <v>204</v>
      </c>
      <c r="B102" s="202" t="s">
        <v>534</v>
      </c>
      <c r="C102" s="202"/>
      <c r="D102" s="222"/>
      <c r="E102" s="264" t="str">
        <f>IF(H102="",IF(C102 &amp; D102="","-","Do not fill this in for the summary level"),IF(F102&lt;&gt;"Yes","Exempted, do not use",IF(AND(OR(AND(SelectedLevelLetter="B",H102="B"),SelectedLevelLetter="I"),D102=""),"Please enter a status",IF(AND(COUNTIF(Lookups!$A$11:$A$14,D102)&gt;0,C102=""),"Please enter a comment",IF(AND(SelectedLevelLetter="B",H102="I",D102&lt;&gt;""),"Remove -not needed for Basic",IF(AND(SelectedLevelLetter="B",H102="I",D102=""),"-","Completed"))))))</f>
        <v>-</v>
      </c>
      <c r="F102" s="245" t="str">
        <f>IF(COUNTIF(Exemptions!$A:$A,$I102)=0,"Yes","Exempt")</f>
        <v>Yes</v>
      </c>
      <c r="I102" s="116" t="s">
        <v>204</v>
      </c>
      <c r="J102" s="3" t="str">
        <f t="shared" si="42"/>
        <v>B.B 8</v>
      </c>
    </row>
    <row r="103" spans="1:10" ht="50.25" customHeight="1" x14ac:dyDescent="0.25">
      <c r="A103" s="321" t="s">
        <v>205</v>
      </c>
      <c r="B103" s="198" t="s">
        <v>54</v>
      </c>
      <c r="C103" s="14"/>
      <c r="D103" s="131"/>
      <c r="E103" s="264" t="str">
        <f>IF(H103="",IF(C103 &amp; D103="","-","Do not fill this in for the summary level"),IF(F103&lt;&gt;"Yes","Exempted, do not use",IF(AND(OR(AND(SelectedLevelLetter="B",H103="B"),SelectedLevelLetter="I"),D103=""),"Please enter a status",IF(AND(COUNTIF(Lookups!$A$11:$A$14,D103)&gt;0,C103=""),"Please enter a comment",IF(AND(SelectedLevelLetter="B",H103="I",D103&lt;&gt;""),"Remove -not needed for Basic",IF(AND(SelectedLevelLetter="B",H103="I",D103=""),"-","Completed"))))))</f>
        <v>Please enter a status</v>
      </c>
      <c r="F103" s="128" t="str">
        <f>IF(COUNTIF(Exemptions!$A:$A,$I103)=0,"Yes","Exempt")</f>
        <v>Yes</v>
      </c>
      <c r="G103" s="116" t="str">
        <f t="shared" ref="G103:G104" si="57">RIGHT(LEFT(A103,3),1)</f>
        <v>B</v>
      </c>
      <c r="H103" s="116" t="str">
        <f t="shared" ref="H103:H104" si="58">LEFT(A103,1)</f>
        <v>B</v>
      </c>
      <c r="I103" s="116" t="s">
        <v>204</v>
      </c>
      <c r="J103" s="3" t="str">
        <f t="shared" si="42"/>
        <v>B.B 8</v>
      </c>
    </row>
    <row r="104" spans="1:10" ht="50.25" customHeight="1" x14ac:dyDescent="0.25">
      <c r="A104" s="321" t="s">
        <v>206</v>
      </c>
      <c r="B104" s="192" t="s">
        <v>345</v>
      </c>
      <c r="C104" s="14"/>
      <c r="D104" s="131"/>
      <c r="E104" s="264" t="str">
        <f>IF(H104="",IF(C104 &amp; D104="","-","Do not fill this in for the summary level"),IF(F104&lt;&gt;"Yes","Exempted, do not use",IF(AND(OR(AND(SelectedLevelLetter="B",H104="B"),SelectedLevelLetter="I"),D104=""),"Please enter a status",IF(AND(COUNTIF(Lookups!$A$11:$A$14,D104)&gt;0,C104=""),"Please enter a comment",IF(AND(SelectedLevelLetter="B",H104="I",D104&lt;&gt;""),"Remove -not needed for Basic",IF(AND(SelectedLevelLetter="B",H104="I",D104=""),"-","Completed"))))))</f>
        <v>Please enter a status</v>
      </c>
      <c r="F104" s="128" t="str">
        <f>IF(COUNTIF(Exemptions!$A:$A,$I104)=0,"Yes","Exempt")</f>
        <v>Yes</v>
      </c>
      <c r="G104" s="116" t="str">
        <f t="shared" si="57"/>
        <v>B</v>
      </c>
      <c r="H104" s="116" t="str">
        <f t="shared" si="58"/>
        <v>B</v>
      </c>
      <c r="I104" s="116" t="s">
        <v>204</v>
      </c>
      <c r="J104" s="3" t="str">
        <f t="shared" si="42"/>
        <v>B.B 8</v>
      </c>
    </row>
    <row r="105" spans="1:10" ht="43.2" x14ac:dyDescent="0.25">
      <c r="A105" s="313" t="s">
        <v>417</v>
      </c>
      <c r="B105" s="202" t="s">
        <v>535</v>
      </c>
      <c r="C105" s="202"/>
      <c r="D105" s="222"/>
      <c r="E105" s="264" t="str">
        <f>IF(H105="",IF(C105 &amp; D105="","-","Do not fill this in for the summary level"),IF(F105&lt;&gt;"Yes","Exempted, do not use",IF(AND(OR(AND(SelectedLevelLetter="B",H105="B"),SelectedLevelLetter="I"),D105=""),"Please enter a status",IF(AND(COUNTIF(Lookups!$A$11:$A$14,D105)&gt;0,C105=""),"Please enter a comment",IF(AND(SelectedLevelLetter="B",H105="I",D105&lt;&gt;""),"Remove -not needed for Basic",IF(AND(SelectedLevelLetter="B",H105="I",D105=""),"-","Completed"))))))</f>
        <v>-</v>
      </c>
      <c r="F105" s="245" t="str">
        <f>IF(COUNTIF(Exemptions!$A:$A,$I105)=0,"Yes","Exempt")</f>
        <v>Yes</v>
      </c>
      <c r="I105" s="116" t="s">
        <v>417</v>
      </c>
      <c r="J105" s="3" t="str">
        <f t="shared" si="42"/>
        <v>B.B 9</v>
      </c>
    </row>
    <row r="106" spans="1:10" ht="50.25" customHeight="1" x14ac:dyDescent="0.25">
      <c r="A106" s="321" t="s">
        <v>418</v>
      </c>
      <c r="B106" s="192" t="s">
        <v>56</v>
      </c>
      <c r="C106" s="14"/>
      <c r="D106" s="131"/>
      <c r="E106" s="264" t="str">
        <f>IF(H106="",IF(C106 &amp; D106="","-","Do not fill this in for the summary level"),IF(F106&lt;&gt;"Yes","Exempted, do not use",IF(AND(OR(AND(SelectedLevelLetter="B",H106="B"),SelectedLevelLetter="I"),D106=""),"Please enter a status",IF(AND(COUNTIF(Lookups!$A$11:$A$14,D106)&gt;0,C106=""),"Please enter a comment",IF(AND(SelectedLevelLetter="B",H106="I",D106&lt;&gt;""),"Remove -not needed for Basic",IF(AND(SelectedLevelLetter="B",H106="I",D106=""),"-","Completed"))))))</f>
        <v>Please enter a status</v>
      </c>
      <c r="F106" s="128" t="str">
        <f>IF(COUNTIF(Exemptions!$A:$A,$I106)=0,"Yes","Exempt")</f>
        <v>Yes</v>
      </c>
      <c r="G106" s="116" t="str">
        <f t="shared" ref="G106:G108" si="59">RIGHT(LEFT(A106,3),1)</f>
        <v>B</v>
      </c>
      <c r="H106" s="116" t="str">
        <f t="shared" ref="H106:H108" si="60">LEFT(A106,1)</f>
        <v>B</v>
      </c>
      <c r="I106" s="116" t="s">
        <v>417</v>
      </c>
      <c r="J106" s="3" t="str">
        <f t="shared" si="42"/>
        <v>B.B 9</v>
      </c>
    </row>
    <row r="107" spans="1:10" ht="50.25" customHeight="1" x14ac:dyDescent="0.25">
      <c r="A107" s="321" t="s">
        <v>419</v>
      </c>
      <c r="B107" s="192" t="s">
        <v>346</v>
      </c>
      <c r="C107" s="14"/>
      <c r="D107" s="131"/>
      <c r="E107" s="264" t="str">
        <f>IF(H107="",IF(C107 &amp; D107="","-","Do not fill this in for the summary level"),IF(F107&lt;&gt;"Yes","Exempted, do not use",IF(AND(OR(AND(SelectedLevelLetter="B",H107="B"),SelectedLevelLetter="I"),D107=""),"Please enter a status",IF(AND(COUNTIF(Lookups!$A$11:$A$14,D107)&gt;0,C107=""),"Please enter a comment",IF(AND(SelectedLevelLetter="B",H107="I",D107&lt;&gt;""),"Remove -not needed for Basic",IF(AND(SelectedLevelLetter="B",H107="I",D107=""),"-","Completed"))))))</f>
        <v>Please enter a status</v>
      </c>
      <c r="F107" s="128" t="str">
        <f>IF(COUNTIF(Exemptions!$A:$A,$I107)=0,"Yes","Exempt")</f>
        <v>Yes</v>
      </c>
      <c r="G107" s="116" t="str">
        <f t="shared" si="59"/>
        <v>B</v>
      </c>
      <c r="H107" s="116" t="str">
        <f t="shared" si="60"/>
        <v>B</v>
      </c>
      <c r="I107" s="116" t="s">
        <v>417</v>
      </c>
      <c r="J107" s="3" t="str">
        <f t="shared" si="42"/>
        <v>B.B 9</v>
      </c>
    </row>
    <row r="108" spans="1:10" ht="50.25" customHeight="1" x14ac:dyDescent="0.25">
      <c r="A108" s="321" t="s">
        <v>420</v>
      </c>
      <c r="B108" s="192" t="s">
        <v>150</v>
      </c>
      <c r="C108" s="14"/>
      <c r="D108" s="131"/>
      <c r="E108" s="264" t="str">
        <f>IF(H108="",IF(C108 &amp; D108="","-","Do not fill this in for the summary level"),IF(F108&lt;&gt;"Yes","Exempted, do not use",IF(AND(OR(AND(SelectedLevelLetter="B",H108="B"),SelectedLevelLetter="I"),D108=""),"Please enter a status",IF(AND(COUNTIF(Lookups!$A$11:$A$14,D108)&gt;0,C108=""),"Please enter a comment",IF(AND(SelectedLevelLetter="B",H108="I",D108&lt;&gt;""),"Remove -not needed for Basic",IF(AND(SelectedLevelLetter="B",H108="I",D108=""),"-","Completed"))))))</f>
        <v>Please enter a status</v>
      </c>
      <c r="F108" s="128" t="str">
        <f>IF(COUNTIF(Exemptions!$A:$A,$I108)=0,"Yes","Exempt")</f>
        <v>Yes</v>
      </c>
      <c r="G108" s="116" t="str">
        <f t="shared" si="59"/>
        <v>B</v>
      </c>
      <c r="H108" s="116" t="str">
        <f t="shared" si="60"/>
        <v>B</v>
      </c>
      <c r="I108" s="116" t="s">
        <v>417</v>
      </c>
      <c r="J108" s="3" t="str">
        <f t="shared" si="42"/>
        <v>B.B 9</v>
      </c>
    </row>
    <row r="109" spans="1:10" ht="86.4" outlineLevel="1" x14ac:dyDescent="0.25">
      <c r="A109" s="313" t="s">
        <v>421</v>
      </c>
      <c r="B109" s="202" t="s">
        <v>536</v>
      </c>
      <c r="C109" s="202"/>
      <c r="D109" s="223"/>
      <c r="E109" s="264" t="str">
        <f>IF(H109="",IF(C109 &amp; D109="","-","Do not fill this in for the summary level"),IF(F109&lt;&gt;"Yes","Exempted, do not use",IF(AND(OR(AND(SelectedLevelLetter="B",H109="B"),SelectedLevelLetter="I"),D109=""),"Please enter a status",IF(AND(COUNTIF(Lookups!$A$11:$A$14,D109)&gt;0,C109=""),"Please enter a comment",IF(AND(SelectedLevelLetter="B",H109="I",D109&lt;&gt;""),"Remove -not needed for Basic",IF(AND(SelectedLevelLetter="B",H109="I",D109=""),"-","Completed"))))))</f>
        <v>-</v>
      </c>
      <c r="F109" s="245" t="str">
        <f>IF(COUNTIF(Exemptions!$A:$A,$I109)=0,"Yes","Exempt")</f>
        <v>Yes</v>
      </c>
      <c r="H109" s="115"/>
      <c r="I109" s="116" t="s">
        <v>421</v>
      </c>
      <c r="J109" s="3" t="str">
        <f t="shared" si="42"/>
        <v>I.B 9</v>
      </c>
    </row>
    <row r="110" spans="1:10" ht="50.25" customHeight="1" outlineLevel="1" x14ac:dyDescent="0.25">
      <c r="A110" s="321" t="s">
        <v>422</v>
      </c>
      <c r="B110" s="192" t="s">
        <v>349</v>
      </c>
      <c r="C110" s="14"/>
      <c r="D110" s="131"/>
      <c r="E110" s="264" t="str">
        <f>IF(H110="",IF(C110 &amp; D110="","-","Do not fill this in for the summary level"),IF(F110&lt;&gt;"Yes","Exempted, do not use",IF(AND(OR(AND(SelectedLevelLetter="B",H110="B"),SelectedLevelLetter="I"),D110=""),"Please enter a status",IF(AND(COUNTIF(Lookups!$A$11:$A$14,D110)&gt;0,C110=""),"Please enter a comment",IF(AND(SelectedLevelLetter="B",H110="I",D110&lt;&gt;""),"Remove -not needed for Basic",IF(AND(SelectedLevelLetter="B",H110="I",D110=""),"-","Completed"))))))</f>
        <v>Please enter a status</v>
      </c>
      <c r="F110" s="128" t="str">
        <f>IF(COUNTIF(Exemptions!$A:$A,$I110)=0,"Yes","Exempt")</f>
        <v>Yes</v>
      </c>
      <c r="G110" s="116" t="str">
        <f t="shared" ref="G110:G112" si="61">RIGHT(LEFT(A110,3),1)</f>
        <v>B</v>
      </c>
      <c r="H110" s="116" t="str">
        <f t="shared" ref="H110:H112" si="62">LEFT(A110,1)</f>
        <v>I</v>
      </c>
      <c r="I110" s="116" t="s">
        <v>421</v>
      </c>
      <c r="J110" s="3" t="str">
        <f t="shared" si="42"/>
        <v>I.B 9</v>
      </c>
    </row>
    <row r="111" spans="1:10" ht="50.25" customHeight="1" outlineLevel="1" x14ac:dyDescent="0.25">
      <c r="A111" s="321" t="s">
        <v>423</v>
      </c>
      <c r="B111" s="192" t="s">
        <v>350</v>
      </c>
      <c r="C111" s="14"/>
      <c r="D111" s="131"/>
      <c r="E111" s="264" t="str">
        <f>IF(H111="",IF(C111 &amp; D111="","-","Do not fill this in for the summary level"),IF(F111&lt;&gt;"Yes","Exempted, do not use",IF(AND(OR(AND(SelectedLevelLetter="B",H111="B"),SelectedLevelLetter="I"),D111=""),"Please enter a status",IF(AND(COUNTIF(Lookups!$A$11:$A$14,D111)&gt;0,C111=""),"Please enter a comment",IF(AND(SelectedLevelLetter="B",H111="I",D111&lt;&gt;""),"Remove -not needed for Basic",IF(AND(SelectedLevelLetter="B",H111="I",D111=""),"-","Completed"))))))</f>
        <v>Please enter a status</v>
      </c>
      <c r="F111" s="128" t="str">
        <f>IF(COUNTIF(Exemptions!$A:$A,$I111)=0,"Yes","Exempt")</f>
        <v>Yes</v>
      </c>
      <c r="G111" s="116" t="str">
        <f t="shared" si="61"/>
        <v>B</v>
      </c>
      <c r="H111" s="116" t="str">
        <f t="shared" si="62"/>
        <v>I</v>
      </c>
      <c r="I111" s="116" t="s">
        <v>421</v>
      </c>
      <c r="J111" s="3" t="str">
        <f t="shared" si="42"/>
        <v>I.B 9</v>
      </c>
    </row>
    <row r="112" spans="1:10" ht="50.25" customHeight="1" outlineLevel="1" x14ac:dyDescent="0.25">
      <c r="A112" s="321" t="s">
        <v>424</v>
      </c>
      <c r="B112" s="192" t="s">
        <v>441</v>
      </c>
      <c r="C112" s="14"/>
      <c r="D112" s="131"/>
      <c r="E112" s="264" t="str">
        <f>IF(H112="",IF(C112 &amp; D112="","-","Do not fill this in for the summary level"),IF(F112&lt;&gt;"Yes","Exempted, do not use",IF(AND(OR(AND(SelectedLevelLetter="B",H112="B"),SelectedLevelLetter="I"),D112=""),"Please enter a status",IF(AND(COUNTIF(Lookups!$A$11:$A$14,D112)&gt;0,C112=""),"Please enter a comment",IF(AND(SelectedLevelLetter="B",H112="I",D112&lt;&gt;""),"Remove -not needed for Basic",IF(AND(SelectedLevelLetter="B",H112="I",D112=""),"-","Completed"))))))</f>
        <v>Please enter a status</v>
      </c>
      <c r="F112" s="128" t="str">
        <f>IF(COUNTIF(Exemptions!$A:$A,$I112)=0,"Yes","Exempt")</f>
        <v>Yes</v>
      </c>
      <c r="G112" s="116" t="str">
        <f t="shared" si="61"/>
        <v>B</v>
      </c>
      <c r="H112" s="116" t="str">
        <f t="shared" si="62"/>
        <v>I</v>
      </c>
      <c r="I112" s="116" t="s">
        <v>421</v>
      </c>
      <c r="J112" s="3" t="str">
        <f t="shared" si="42"/>
        <v>I.B 9</v>
      </c>
    </row>
    <row r="113" spans="1:10" ht="50.25" customHeight="1" outlineLevel="1" x14ac:dyDescent="0.25">
      <c r="A113" s="313" t="s">
        <v>207</v>
      </c>
      <c r="B113" s="202" t="s">
        <v>537</v>
      </c>
      <c r="C113" s="202"/>
      <c r="D113" s="223"/>
      <c r="E113" s="264" t="str">
        <f>IF(H113="",IF(C113 &amp; D113="","-","Do not fill this in for the summary level"),IF(F113&lt;&gt;"Yes","Exempted, do not use",IF(AND(OR(AND(SelectedLevelLetter="B",H113="B"),SelectedLevelLetter="I"),D113=""),"Please enter a status",IF(AND(COUNTIF(Lookups!$A$11:$A$14,D113)&gt;0,C113=""),"Please enter a comment",IF(AND(SelectedLevelLetter="B",H113="I",D113&lt;&gt;""),"Remove -not needed for Basic",IF(AND(SelectedLevelLetter="B",H113="I",D113=""),"-","Completed"))))))</f>
        <v>-</v>
      </c>
      <c r="F113" s="246" t="str">
        <f>IF(COUNTIF(Exemptions!$A:$A,$I113)=0,"Yes","Exempt")</f>
        <v>Yes</v>
      </c>
      <c r="I113" s="116" t="s">
        <v>207</v>
      </c>
      <c r="J113" s="3" t="str">
        <f t="shared" si="42"/>
        <v>I.B 10</v>
      </c>
    </row>
    <row r="114" spans="1:10" ht="44.25" customHeight="1" outlineLevel="1" x14ac:dyDescent="0.25">
      <c r="A114" s="321" t="s">
        <v>425</v>
      </c>
      <c r="B114" s="192" t="s">
        <v>86</v>
      </c>
      <c r="C114" s="14"/>
      <c r="D114" s="131"/>
      <c r="E114" s="264" t="str">
        <f>IF(H114="",IF(C114 &amp; D114="","-","Do not fill this in for the summary level"),IF(F114&lt;&gt;"Yes","Exempted, do not use",IF(AND(OR(AND(SelectedLevelLetter="B",H114="B"),SelectedLevelLetter="I"),D114=""),"Please enter a status",IF(AND(COUNTIF(Lookups!$A$11:$A$14,D114)&gt;0,C114=""),"Please enter a comment",IF(AND(SelectedLevelLetter="B",H114="I",D114&lt;&gt;""),"Remove -not needed for Basic",IF(AND(SelectedLevelLetter="B",H114="I",D114=""),"-","Completed"))))))</f>
        <v>Please enter a status</v>
      </c>
      <c r="F114" s="128" t="str">
        <f>IF(COUNTIF(Exemptions!$A:$A,$I114)=0,"Yes","Exempt")</f>
        <v>Yes</v>
      </c>
      <c r="G114" s="116" t="str">
        <f t="shared" ref="G114:G118" si="63">RIGHT(LEFT(A114,3),1)</f>
        <v>B</v>
      </c>
      <c r="H114" s="116" t="str">
        <f t="shared" ref="H114:H118" si="64">LEFT(A114,1)</f>
        <v>I</v>
      </c>
      <c r="I114" s="116" t="s">
        <v>207</v>
      </c>
      <c r="J114" s="3" t="str">
        <f t="shared" si="42"/>
        <v>I.B 10</v>
      </c>
    </row>
    <row r="115" spans="1:10" ht="44.25" customHeight="1" outlineLevel="1" x14ac:dyDescent="0.25">
      <c r="A115" s="321" t="s">
        <v>426</v>
      </c>
      <c r="B115" s="192" t="s">
        <v>87</v>
      </c>
      <c r="C115" s="14"/>
      <c r="D115" s="131"/>
      <c r="E115" s="264" t="str">
        <f>IF(H115="",IF(C115 &amp; D115="","-","Do not fill this in for the summary level"),IF(F115&lt;&gt;"Yes","Exempted, do not use",IF(AND(OR(AND(SelectedLevelLetter="B",H115="B"),SelectedLevelLetter="I"),D115=""),"Please enter a status",IF(AND(COUNTIF(Lookups!$A$11:$A$14,D115)&gt;0,C115=""),"Please enter a comment",IF(AND(SelectedLevelLetter="B",H115="I",D115&lt;&gt;""),"Remove -not needed for Basic",IF(AND(SelectedLevelLetter="B",H115="I",D115=""),"-","Completed"))))))</f>
        <v>Please enter a status</v>
      </c>
      <c r="F115" s="128" t="str">
        <f>IF(COUNTIF(Exemptions!$A:$A,$I115)=0,"Yes","Exempt")</f>
        <v>Yes</v>
      </c>
      <c r="G115" s="116" t="str">
        <f t="shared" si="63"/>
        <v>B</v>
      </c>
      <c r="H115" s="116" t="str">
        <f t="shared" si="64"/>
        <v>I</v>
      </c>
      <c r="I115" s="116" t="s">
        <v>207</v>
      </c>
      <c r="J115" s="3" t="str">
        <f t="shared" si="42"/>
        <v>I.B 10</v>
      </c>
    </row>
    <row r="116" spans="1:10" ht="50.25" customHeight="1" outlineLevel="1" x14ac:dyDescent="0.25">
      <c r="A116" s="321" t="s">
        <v>427</v>
      </c>
      <c r="B116" s="192" t="s">
        <v>63</v>
      </c>
      <c r="C116" s="14"/>
      <c r="D116" s="131"/>
      <c r="E116" s="264" t="str">
        <f>IF(H116="",IF(C116 &amp; D116="","-","Do not fill this in for the summary level"),IF(F116&lt;&gt;"Yes","Exempted, do not use",IF(AND(OR(AND(SelectedLevelLetter="B",H116="B"),SelectedLevelLetter="I"),D116=""),"Please enter a status",IF(AND(COUNTIF(Lookups!$A$11:$A$14,D116)&gt;0,C116=""),"Please enter a comment",IF(AND(SelectedLevelLetter="B",H116="I",D116&lt;&gt;""),"Remove -not needed for Basic",IF(AND(SelectedLevelLetter="B",H116="I",D116=""),"-","Completed"))))))</f>
        <v>Please enter a status</v>
      </c>
      <c r="F116" s="128" t="str">
        <f>IF(COUNTIF(Exemptions!$A:$A,$I116)=0,"Yes","Exempt")</f>
        <v>Yes</v>
      </c>
      <c r="G116" s="116" t="str">
        <f t="shared" si="63"/>
        <v>B</v>
      </c>
      <c r="H116" s="116" t="str">
        <f t="shared" si="64"/>
        <v>I</v>
      </c>
      <c r="I116" s="116" t="s">
        <v>207</v>
      </c>
      <c r="J116" s="3" t="str">
        <f t="shared" si="42"/>
        <v>I.B 10</v>
      </c>
    </row>
    <row r="117" spans="1:10" ht="50.25" customHeight="1" outlineLevel="1" x14ac:dyDescent="0.25">
      <c r="A117" s="321" t="s">
        <v>428</v>
      </c>
      <c r="B117" s="192" t="s">
        <v>442</v>
      </c>
      <c r="C117" s="15"/>
      <c r="D117" s="131"/>
      <c r="E117" s="264" t="str">
        <f>IF(H117="",IF(C117 &amp; D117="","-","Do not fill this in for the summary level"),IF(F117&lt;&gt;"Yes","Exempted, do not use",IF(AND(OR(AND(SelectedLevelLetter="B",H117="B"),SelectedLevelLetter="I"),D117=""),"Please enter a status",IF(AND(COUNTIF(Lookups!$A$11:$A$14,D117)&gt;0,C117=""),"Please enter a comment",IF(AND(SelectedLevelLetter="B",H117="I",D117&lt;&gt;""),"Remove -not needed for Basic",IF(AND(SelectedLevelLetter="B",H117="I",D117=""),"-","Completed"))))))</f>
        <v>Please enter a status</v>
      </c>
      <c r="F117" s="128" t="str">
        <f>IF(COUNTIF(Exemptions!$A:$A,$I117)=0,"Yes","Exempt")</f>
        <v>Yes</v>
      </c>
      <c r="G117" s="116" t="str">
        <f t="shared" si="63"/>
        <v>B</v>
      </c>
      <c r="H117" s="116" t="str">
        <f t="shared" si="64"/>
        <v>I</v>
      </c>
      <c r="I117" s="116" t="s">
        <v>207</v>
      </c>
      <c r="J117" s="3" t="str">
        <f t="shared" si="42"/>
        <v>I.B 10</v>
      </c>
    </row>
    <row r="118" spans="1:10" ht="50.25" customHeight="1" outlineLevel="1" x14ac:dyDescent="0.25">
      <c r="A118" s="321" t="s">
        <v>429</v>
      </c>
      <c r="B118" s="192" t="s">
        <v>65</v>
      </c>
      <c r="C118" s="15"/>
      <c r="D118" s="131"/>
      <c r="E118" s="264" t="str">
        <f>IF(H118="",IF(C118 &amp; D118="","-","Do not fill this in for the summary level"),IF(F118&lt;&gt;"Yes","Exempted, do not use",IF(AND(OR(AND(SelectedLevelLetter="B",H118="B"),SelectedLevelLetter="I"),D118=""),"Please enter a status",IF(AND(COUNTIF(Lookups!$A$11:$A$14,D118)&gt;0,C118=""),"Please enter a comment",IF(AND(SelectedLevelLetter="B",H118="I",D118&lt;&gt;""),"Remove -not needed for Basic",IF(AND(SelectedLevelLetter="B",H118="I",D118=""),"-","Completed"))))))</f>
        <v>Please enter a status</v>
      </c>
      <c r="F118" s="128" t="str">
        <f>IF(COUNTIF(Exemptions!$A:$A,$I118)=0,"Yes","Exempt")</f>
        <v>Yes</v>
      </c>
      <c r="G118" s="116" t="str">
        <f t="shared" si="63"/>
        <v>B</v>
      </c>
      <c r="H118" s="116" t="str">
        <f t="shared" si="64"/>
        <v>I</v>
      </c>
      <c r="I118" s="116" t="s">
        <v>207</v>
      </c>
      <c r="J118" s="3" t="str">
        <f t="shared" si="42"/>
        <v>I.B 10</v>
      </c>
    </row>
    <row r="119" spans="1:10" ht="19.350000000000001" customHeight="1" x14ac:dyDescent="0.25">
      <c r="A119" s="203" t="s">
        <v>21</v>
      </c>
      <c r="B119" s="204"/>
      <c r="C119" s="262"/>
      <c r="D119" s="224"/>
      <c r="E119" s="264" t="str">
        <f>IF(H119="",IF(C119 &amp; D119="","-","Do not fill this in for the summary level"),IF(F119&lt;&gt;"Yes","Exempted, do not use",IF(AND(OR(AND(SelectedLevelLetter="B",H119="B"),SelectedLevelLetter="I"),D119=""),"Please enter a status",IF(AND(COUNTIF(Lookups!$A$11:$A$14,D119)&gt;0,C119=""),"Please enter a comment",IF(AND(SelectedLevelLetter="B",H119="I",D119&lt;&gt;""),"Remove -not needed for Basic",IF(AND(SelectedLevelLetter="B",H119="I",D119=""),"-","Completed"))))))</f>
        <v>-</v>
      </c>
      <c r="F119" s="247" t="str">
        <f>IF(COUNTIF(Exemptions!$A:$A,$I119)=0,"Yes","Exempt")</f>
        <v>Yes</v>
      </c>
      <c r="I119" s="116" t="s">
        <v>21</v>
      </c>
      <c r="J119" s="3" t="str">
        <f t="shared" si="42"/>
        <v>C. Control of Food Hazards</v>
      </c>
    </row>
    <row r="120" spans="1:10" ht="144" x14ac:dyDescent="0.25">
      <c r="A120" s="315" t="s">
        <v>76</v>
      </c>
      <c r="B120" s="205" t="s">
        <v>540</v>
      </c>
      <c r="C120" s="263"/>
      <c r="D120" s="225"/>
      <c r="E120" s="264" t="str">
        <f>IF(H120="",IF(C120 &amp; D120="","-","Do not fill this in for the summary level"),IF(F120&lt;&gt;"Yes","Exempted, do not use",IF(AND(OR(AND(SelectedLevelLetter="B",H120="B"),SelectedLevelLetter="I"),D120=""),"Please enter a status",IF(AND(COUNTIF(Lookups!$A$11:$A$14,D120)&gt;0,C120=""),"Please enter a comment",IF(AND(SelectedLevelLetter="B",H120="I",D120&lt;&gt;""),"Remove -not needed for Basic",IF(AND(SelectedLevelLetter="B",H120="I",D120=""),"-","Completed"))))))</f>
        <v>-</v>
      </c>
      <c r="F120" s="248" t="str">
        <f>IF(COUNTIF(Exemptions!$A:$A,$I120)=0,"Yes","Exempt")</f>
        <v>Yes</v>
      </c>
      <c r="I120" s="116" t="s">
        <v>76</v>
      </c>
      <c r="J120" s="3" t="str">
        <f t="shared" si="42"/>
        <v>B.C 1</v>
      </c>
    </row>
    <row r="121" spans="1:10" ht="28.8" x14ac:dyDescent="0.25">
      <c r="A121" s="321" t="s">
        <v>130</v>
      </c>
      <c r="B121" s="192" t="s">
        <v>352</v>
      </c>
      <c r="C121" s="14"/>
      <c r="D121" s="131"/>
      <c r="E121" s="264" t="str">
        <f>IF(H121="",IF(C121 &amp; D121="","-","Do not fill this in for the summary level"),IF(F121&lt;&gt;"Yes","Exempted, do not use",IF(AND(OR(AND(SelectedLevelLetter="B",H121="B"),SelectedLevelLetter="I"),D121=""),"Please enter a status",IF(AND(COUNTIF(Lookups!$A$11:$A$14,D121)&gt;0,C121=""),"Please enter a comment",IF(AND(SelectedLevelLetter="B",H121="I",D121&lt;&gt;""),"Remove -not needed for Basic",IF(AND(SelectedLevelLetter="B",H121="I",D121=""),"-","Completed"))))))</f>
        <v>Please enter a status</v>
      </c>
      <c r="F121" s="128" t="str">
        <f>IF(COUNTIF(Exemptions!$A:$A,$I121)=0,"Yes","Exempt")</f>
        <v>Yes</v>
      </c>
      <c r="G121" s="116" t="str">
        <f t="shared" ref="G121:G126" si="65">RIGHT(LEFT(A121,3),1)</f>
        <v>C</v>
      </c>
      <c r="H121" s="116" t="str">
        <f t="shared" ref="H121:H126" si="66">LEFT(A121,1)</f>
        <v>B</v>
      </c>
      <c r="I121" s="116" t="s">
        <v>76</v>
      </c>
      <c r="J121" s="3" t="str">
        <f t="shared" si="42"/>
        <v>B.C 1</v>
      </c>
    </row>
    <row r="122" spans="1:10" ht="28.8" x14ac:dyDescent="0.25">
      <c r="A122" s="321" t="s">
        <v>131</v>
      </c>
      <c r="B122" s="192" t="s">
        <v>164</v>
      </c>
      <c r="C122" s="14"/>
      <c r="D122" s="131"/>
      <c r="E122" s="264" t="str">
        <f>IF(H122="",IF(C122 &amp; D122="","-","Do not fill this in for the summary level"),IF(F122&lt;&gt;"Yes","Exempted, do not use",IF(AND(OR(AND(SelectedLevelLetter="B",H122="B"),SelectedLevelLetter="I"),D122=""),"Please enter a status",IF(AND(COUNTIF(Lookups!$A$11:$A$14,D122)&gt;0,C122=""),"Please enter a comment",IF(AND(SelectedLevelLetter="B",H122="I",D122&lt;&gt;""),"Remove -not needed for Basic",IF(AND(SelectedLevelLetter="B",H122="I",D122=""),"-","Completed"))))))</f>
        <v>Please enter a status</v>
      </c>
      <c r="F122" s="128" t="str">
        <f>IF(COUNTIF(Exemptions!$A:$A,$I122)=0,"Yes","Exempt")</f>
        <v>Yes</v>
      </c>
      <c r="G122" s="116" t="str">
        <f t="shared" si="65"/>
        <v>C</v>
      </c>
      <c r="H122" s="116" t="str">
        <f t="shared" si="66"/>
        <v>B</v>
      </c>
      <c r="I122" s="116" t="s">
        <v>76</v>
      </c>
      <c r="J122" s="3" t="str">
        <f t="shared" si="42"/>
        <v>B.C 1</v>
      </c>
    </row>
    <row r="123" spans="1:10" ht="43.2" x14ac:dyDescent="0.25">
      <c r="A123" s="321" t="s">
        <v>132</v>
      </c>
      <c r="B123" s="192" t="s">
        <v>292</v>
      </c>
      <c r="C123" s="14"/>
      <c r="D123" s="131"/>
      <c r="E123" s="264" t="str">
        <f>IF(H123="",IF(C123 &amp; D123="","-","Do not fill this in for the summary level"),IF(F123&lt;&gt;"Yes","Exempted, do not use",IF(AND(OR(AND(SelectedLevelLetter="B",H123="B"),SelectedLevelLetter="I"),D123=""),"Please enter a status",IF(AND(COUNTIF(Lookups!$A$11:$A$14,D123)&gt;0,C123=""),"Please enter a comment",IF(AND(SelectedLevelLetter="B",H123="I",D123&lt;&gt;""),"Remove -not needed for Basic",IF(AND(SelectedLevelLetter="B",H123="I",D123=""),"-","Completed"))))))</f>
        <v>Please enter a status</v>
      </c>
      <c r="F123" s="128" t="str">
        <f>IF(COUNTIF(Exemptions!$A:$A,$I123)=0,"Yes","Exempt")</f>
        <v>Yes</v>
      </c>
      <c r="G123" s="116" t="str">
        <f t="shared" si="65"/>
        <v>C</v>
      </c>
      <c r="H123" s="116" t="str">
        <f t="shared" si="66"/>
        <v>B</v>
      </c>
      <c r="I123" s="116" t="s">
        <v>76</v>
      </c>
      <c r="J123" s="3" t="str">
        <f t="shared" si="42"/>
        <v>B.C 1</v>
      </c>
    </row>
    <row r="124" spans="1:10" ht="34.5" customHeight="1" x14ac:dyDescent="0.25">
      <c r="A124" s="321" t="s">
        <v>133</v>
      </c>
      <c r="B124" s="192" t="s">
        <v>162</v>
      </c>
      <c r="C124" s="14"/>
      <c r="D124" s="131"/>
      <c r="E124" s="264" t="str">
        <f>IF(H124="",IF(C124 &amp; D124="","-","Do not fill this in for the summary level"),IF(F124&lt;&gt;"Yes","Exempted, do not use",IF(AND(OR(AND(SelectedLevelLetter="B",H124="B"),SelectedLevelLetter="I"),D124=""),"Please enter a status",IF(AND(COUNTIF(Lookups!$A$11:$A$14,D124)&gt;0,C124=""),"Please enter a comment",IF(AND(SelectedLevelLetter="B",H124="I",D124&lt;&gt;""),"Remove -not needed for Basic",IF(AND(SelectedLevelLetter="B",H124="I",D124=""),"-","Completed"))))))</f>
        <v>Please enter a status</v>
      </c>
      <c r="F124" s="128" t="str">
        <f>IF(COUNTIF(Exemptions!$A:$A,$I124)=0,"Yes","Exempt")</f>
        <v>Yes</v>
      </c>
      <c r="G124" s="116" t="str">
        <f t="shared" si="65"/>
        <v>C</v>
      </c>
      <c r="H124" s="116" t="str">
        <f t="shared" si="66"/>
        <v>B</v>
      </c>
      <c r="I124" s="116" t="s">
        <v>76</v>
      </c>
      <c r="J124" s="3" t="str">
        <f t="shared" si="42"/>
        <v>B.C 1</v>
      </c>
    </row>
    <row r="125" spans="1:10" ht="34.5" customHeight="1" x14ac:dyDescent="0.25">
      <c r="A125" s="321" t="s">
        <v>134</v>
      </c>
      <c r="B125" s="192" t="s">
        <v>440</v>
      </c>
      <c r="C125" s="14"/>
      <c r="D125" s="131"/>
      <c r="E125" s="264" t="str">
        <f>IF(H125="",IF(C125 &amp; D125="","-","Do not fill this in for the summary level"),IF(F125&lt;&gt;"Yes","Exempted, do not use",IF(AND(OR(AND(SelectedLevelLetter="B",H125="B"),SelectedLevelLetter="I"),D125=""),"Please enter a status",IF(AND(COUNTIF(Lookups!$A$11:$A$14,D125)&gt;0,C125=""),"Please enter a comment",IF(AND(SelectedLevelLetter="B",H125="I",D125&lt;&gt;""),"Remove -not needed for Basic",IF(AND(SelectedLevelLetter="B",H125="I",D125=""),"-","Completed"))))))</f>
        <v>Please enter a status</v>
      </c>
      <c r="F125" s="128" t="str">
        <f>IF(COUNTIF(Exemptions!$A:$A,$I125)=0,"Yes","Exempt")</f>
        <v>Yes</v>
      </c>
      <c r="G125" s="116" t="str">
        <f t="shared" si="65"/>
        <v>C</v>
      </c>
      <c r="H125" s="116" t="str">
        <f t="shared" si="66"/>
        <v>B</v>
      </c>
      <c r="I125" s="116" t="s">
        <v>76</v>
      </c>
      <c r="J125" s="3" t="str">
        <f t="shared" si="42"/>
        <v>B.C 1</v>
      </c>
    </row>
    <row r="126" spans="1:10" ht="34.5" customHeight="1" x14ac:dyDescent="0.25">
      <c r="A126" s="321" t="s">
        <v>146</v>
      </c>
      <c r="B126" s="195" t="s">
        <v>163</v>
      </c>
      <c r="C126" s="14"/>
      <c r="D126" s="131"/>
      <c r="E126" s="264" t="str">
        <f>IF(H126="",IF(C126 &amp; D126="","-","Do not fill this in for the summary level"),IF(F126&lt;&gt;"Yes","Exempted, do not use",IF(AND(OR(AND(SelectedLevelLetter="B",H126="B"),SelectedLevelLetter="I"),D126=""),"Please enter a status",IF(AND(COUNTIF(Lookups!$A$11:$A$14,D126)&gt;0,C126=""),"Please enter a comment",IF(AND(SelectedLevelLetter="B",H126="I",D126&lt;&gt;""),"Remove -not needed for Basic",IF(AND(SelectedLevelLetter="B",H126="I",D126=""),"-","Completed"))))))</f>
        <v>Please enter a status</v>
      </c>
      <c r="F126" s="128" t="str">
        <f>IF(COUNTIF(Exemptions!$A:$A,$I126)=0,"Yes","Exempt")</f>
        <v>Yes</v>
      </c>
      <c r="G126" s="116" t="str">
        <f t="shared" si="65"/>
        <v>C</v>
      </c>
      <c r="H126" s="116" t="str">
        <f t="shared" si="66"/>
        <v>B</v>
      </c>
      <c r="I126" s="116" t="s">
        <v>76</v>
      </c>
      <c r="J126" s="3" t="str">
        <f t="shared" si="42"/>
        <v>B.C 1</v>
      </c>
    </row>
    <row r="127" spans="1:10" ht="72" x14ac:dyDescent="0.25">
      <c r="A127" s="315" t="s">
        <v>495</v>
      </c>
      <c r="B127" s="205" t="s">
        <v>539</v>
      </c>
      <c r="C127" s="263"/>
      <c r="D127" s="225"/>
      <c r="E127" s="264" t="str">
        <f>IF(H127="",IF(C127 &amp; D127="","-","Do not fill this in for the summary level"),IF(F127&lt;&gt;"Yes","Exempted, do not use",IF(AND(OR(AND(SelectedLevelLetter="B",H127="B"),SelectedLevelLetter="I"),D127=""),"Please enter a status",IF(AND(COUNTIF(Lookups!$A$11:$A$14,D127)&gt;0,C127=""),"Please enter a comment",IF(AND(SelectedLevelLetter="B",H127="I",D127&lt;&gt;""),"Remove -not needed for Basic",IF(AND(SelectedLevelLetter="B",H127="I",D127=""),"-","Completed"))))))</f>
        <v>-</v>
      </c>
      <c r="F127" s="249" t="str">
        <f>IF(COUNTIF(Exemptions!$A:$A,$I127)=0,"Yes","Exempt")</f>
        <v>Yes</v>
      </c>
      <c r="I127" s="116" t="s">
        <v>495</v>
      </c>
      <c r="J127" s="3" t="str">
        <f t="shared" si="42"/>
        <v>B.C 2</v>
      </c>
    </row>
    <row r="128" spans="1:10" ht="50.25" customHeight="1" x14ac:dyDescent="0.25">
      <c r="A128" s="321" t="s">
        <v>135</v>
      </c>
      <c r="B128" s="206" t="s">
        <v>305</v>
      </c>
      <c r="C128" s="14"/>
      <c r="D128" s="131"/>
      <c r="E128" s="264" t="str">
        <f>IF(H128="",IF(C128 &amp; D128="","-","Do not fill this in for the summary level"),IF(F128&lt;&gt;"Yes","Exempted, do not use",IF(AND(OR(AND(SelectedLevelLetter="B",H128="B"),SelectedLevelLetter="I"),D128=""),"Please enter a status",IF(AND(COUNTIF(Lookups!$A$11:$A$14,D128)&gt;0,C128=""),"Please enter a comment",IF(AND(SelectedLevelLetter="B",H128="I",D128&lt;&gt;""),"Remove -not needed for Basic",IF(AND(SelectedLevelLetter="B",H128="I",D128=""),"-","Completed"))))))</f>
        <v>Please enter a status</v>
      </c>
      <c r="F128" s="128" t="str">
        <f>IF(COUNTIF(Exemptions!$A:$A,$I128)=0,"Yes","Exempt")</f>
        <v>Yes</v>
      </c>
      <c r="G128" s="116" t="str">
        <f t="shared" ref="G128:G132" si="67">RIGHT(LEFT(A128,3),1)</f>
        <v>C</v>
      </c>
      <c r="H128" s="116" t="str">
        <f t="shared" ref="H128:H132" si="68">LEFT(A128,1)</f>
        <v>B</v>
      </c>
      <c r="I128" s="116" t="s">
        <v>495</v>
      </c>
      <c r="J128" s="3" t="str">
        <f t="shared" si="42"/>
        <v>B.C 2</v>
      </c>
    </row>
    <row r="129" spans="1:10" ht="28.8" x14ac:dyDescent="0.25">
      <c r="A129" s="321" t="s">
        <v>136</v>
      </c>
      <c r="B129" s="206" t="s">
        <v>306</v>
      </c>
      <c r="C129" s="14"/>
      <c r="D129" s="131"/>
      <c r="E129" s="264" t="str">
        <f>IF(H129="",IF(C129 &amp; D129="","-","Do not fill this in for the summary level"),IF(F129&lt;&gt;"Yes","Exempted, do not use",IF(AND(OR(AND(SelectedLevelLetter="B",H129="B"),SelectedLevelLetter="I"),D129=""),"Please enter a status",IF(AND(COUNTIF(Lookups!$A$11:$A$14,D129)&gt;0,C129=""),"Please enter a comment",IF(AND(SelectedLevelLetter="B",H129="I",D129&lt;&gt;""),"Remove -not needed for Basic",IF(AND(SelectedLevelLetter="B",H129="I",D129=""),"-","Completed"))))))</f>
        <v>Please enter a status</v>
      </c>
      <c r="F129" s="128" t="str">
        <f>IF(COUNTIF(Exemptions!$A:$A,$I129)=0,"Yes","Exempt")</f>
        <v>Yes</v>
      </c>
      <c r="G129" s="116" t="str">
        <f t="shared" si="67"/>
        <v>C</v>
      </c>
      <c r="H129" s="116" t="str">
        <f t="shared" si="68"/>
        <v>B</v>
      </c>
      <c r="I129" s="116" t="s">
        <v>495</v>
      </c>
      <c r="J129" s="3" t="str">
        <f t="shared" si="42"/>
        <v>B.C 2</v>
      </c>
    </row>
    <row r="130" spans="1:10" ht="28.8" x14ac:dyDescent="0.25">
      <c r="A130" s="321" t="s">
        <v>137</v>
      </c>
      <c r="B130" s="206" t="s">
        <v>22</v>
      </c>
      <c r="C130" s="14"/>
      <c r="D130" s="131"/>
      <c r="E130" s="264" t="str">
        <f>IF(H130="",IF(C130 &amp; D130="","-","Do not fill this in for the summary level"),IF(F130&lt;&gt;"Yes","Exempted, do not use",IF(AND(OR(AND(SelectedLevelLetter="B",H130="B"),SelectedLevelLetter="I"),D130=""),"Please enter a status",IF(AND(COUNTIF(Lookups!$A$11:$A$14,D130)&gt;0,C130=""),"Please enter a comment",IF(AND(SelectedLevelLetter="B",H130="I",D130&lt;&gt;""),"Remove -not needed for Basic",IF(AND(SelectedLevelLetter="B",H130="I",D130=""),"-","Completed"))))))</f>
        <v>Please enter a status</v>
      </c>
      <c r="F130" s="128" t="str">
        <f>IF(COUNTIF(Exemptions!$A:$A,$I130)=0,"Yes","Exempt")</f>
        <v>Yes</v>
      </c>
      <c r="G130" s="116" t="str">
        <f t="shared" si="67"/>
        <v>C</v>
      </c>
      <c r="H130" s="116" t="str">
        <f t="shared" si="68"/>
        <v>B</v>
      </c>
      <c r="I130" s="116" t="s">
        <v>495</v>
      </c>
      <c r="J130" s="3" t="str">
        <f t="shared" si="42"/>
        <v>B.C 2</v>
      </c>
    </row>
    <row r="131" spans="1:10" ht="50.25" customHeight="1" x14ac:dyDescent="0.25">
      <c r="A131" s="321" t="s">
        <v>138</v>
      </c>
      <c r="B131" s="206" t="s">
        <v>23</v>
      </c>
      <c r="C131" s="14"/>
      <c r="D131" s="131"/>
      <c r="E131" s="264" t="str">
        <f>IF(H131="",IF(C131 &amp; D131="","-","Do not fill this in for the summary level"),IF(F131&lt;&gt;"Yes","Exempted, do not use",IF(AND(OR(AND(SelectedLevelLetter="B",H131="B"),SelectedLevelLetter="I"),D131=""),"Please enter a status",IF(AND(COUNTIF(Lookups!$A$11:$A$14,D131)&gt;0,C131=""),"Please enter a comment",IF(AND(SelectedLevelLetter="B",H131="I",D131&lt;&gt;""),"Remove -not needed for Basic",IF(AND(SelectedLevelLetter="B",H131="I",D131=""),"-","Completed"))))))</f>
        <v>Please enter a status</v>
      </c>
      <c r="F131" s="128" t="str">
        <f>IF(COUNTIF(Exemptions!$A:$A,$I131)=0,"Yes","Exempt")</f>
        <v>Yes</v>
      </c>
      <c r="G131" s="116" t="str">
        <f t="shared" si="67"/>
        <v>C</v>
      </c>
      <c r="H131" s="116" t="str">
        <f t="shared" si="68"/>
        <v>B</v>
      </c>
      <c r="I131" s="116" t="s">
        <v>495</v>
      </c>
      <c r="J131" s="3" t="str">
        <f t="shared" ref="J131:J149" si="69">IF(F131="Yes",CONCATENATE(I131,D131),"")</f>
        <v>B.C 2</v>
      </c>
    </row>
    <row r="132" spans="1:10" ht="50.25" customHeight="1" x14ac:dyDescent="0.25">
      <c r="A132" s="321" t="s">
        <v>139</v>
      </c>
      <c r="B132" s="206" t="s">
        <v>307</v>
      </c>
      <c r="C132" s="14"/>
      <c r="D132" s="131"/>
      <c r="E132" s="264" t="str">
        <f>IF(H132="",IF(C132 &amp; D132="","-","Do not fill this in for the summary level"),IF(F132&lt;&gt;"Yes","Exempted, do not use",IF(AND(OR(AND(SelectedLevelLetter="B",H132="B"),SelectedLevelLetter="I"),D132=""),"Please enter a status",IF(AND(COUNTIF(Lookups!$A$11:$A$14,D132)&gt;0,C132=""),"Please enter a comment",IF(AND(SelectedLevelLetter="B",H132="I",D132&lt;&gt;""),"Remove -not needed for Basic",IF(AND(SelectedLevelLetter="B",H132="I",D132=""),"-","Completed"))))))</f>
        <v>Please enter a status</v>
      </c>
      <c r="F132" s="128" t="str">
        <f>IF(COUNTIF(Exemptions!$A:$A,$I132)=0,"Yes","Exempt")</f>
        <v>Yes</v>
      </c>
      <c r="G132" s="116" t="str">
        <f t="shared" si="67"/>
        <v>C</v>
      </c>
      <c r="H132" s="116" t="str">
        <f t="shared" si="68"/>
        <v>B</v>
      </c>
      <c r="I132" s="116" t="s">
        <v>495</v>
      </c>
      <c r="J132" s="3" t="str">
        <f t="shared" si="69"/>
        <v>B.C 2</v>
      </c>
    </row>
    <row r="133" spans="1:10" ht="129.6" outlineLevel="1" x14ac:dyDescent="0.25">
      <c r="A133" s="318" t="s">
        <v>208</v>
      </c>
      <c r="B133" s="205" t="s">
        <v>538</v>
      </c>
      <c r="C133" s="205"/>
      <c r="D133" s="226"/>
      <c r="E133" s="264" t="str">
        <f>IF(H133="",IF(C133 &amp; D133="","-","Do not fill this in for the summary level"),IF(F133&lt;&gt;"Yes","Exempted, do not use",IF(AND(OR(AND(SelectedLevelLetter="B",H133="B"),SelectedLevelLetter="I"),D133=""),"Please enter a status",IF(AND(COUNTIF(Lookups!$A$11:$A$14,D133)&gt;0,C133=""),"Please enter a comment",IF(AND(SelectedLevelLetter="B",H133="I",D133&lt;&gt;""),"Remove -not needed for Basic",IF(AND(SelectedLevelLetter="B",H133="I",D133=""),"-","Completed"))))))</f>
        <v>-</v>
      </c>
      <c r="F133" s="250" t="str">
        <f>IF(COUNTIF(Exemptions!$A:$A,$I133)=0,"Yes","Exempt")</f>
        <v>Yes</v>
      </c>
      <c r="I133" s="116" t="s">
        <v>208</v>
      </c>
      <c r="J133" s="3" t="str">
        <f t="shared" si="69"/>
        <v>I.C 3</v>
      </c>
    </row>
    <row r="134" spans="1:10" ht="50.25" customHeight="1" outlineLevel="1" x14ac:dyDescent="0.25">
      <c r="A134" s="321" t="s">
        <v>209</v>
      </c>
      <c r="B134" s="207" t="s">
        <v>165</v>
      </c>
      <c r="C134" s="14"/>
      <c r="D134" s="131"/>
      <c r="E134" s="264" t="str">
        <f>IF(H134="",IF(C134 &amp; D134="","-","Do not fill this in for the summary level"),IF(F134&lt;&gt;"Yes","Exempted, do not use",IF(AND(OR(AND(SelectedLevelLetter="B",H134="B"),SelectedLevelLetter="I"),D134=""),"Please enter a status",IF(AND(COUNTIF(Lookups!$A$11:$A$14,D134)&gt;0,C134=""),"Please enter a comment",IF(AND(SelectedLevelLetter="B",H134="I",D134&lt;&gt;""),"Remove -not needed for Basic",IF(AND(SelectedLevelLetter="B",H134="I",D134=""),"-","Completed"))))))</f>
        <v>Please enter a status</v>
      </c>
      <c r="F134" s="128" t="str">
        <f>IF(COUNTIF(Exemptions!$A:$A,$I134)=0,"Yes","Exempt")</f>
        <v>Yes</v>
      </c>
      <c r="G134" s="116" t="str">
        <f t="shared" ref="G134:G145" si="70">RIGHT(LEFT(A134,3),1)</f>
        <v>C</v>
      </c>
      <c r="H134" s="116" t="str">
        <f t="shared" ref="H134:H145" si="71">LEFT(A134,1)</f>
        <v>I</v>
      </c>
      <c r="I134" s="116" t="s">
        <v>208</v>
      </c>
      <c r="J134" s="3" t="str">
        <f t="shared" si="69"/>
        <v>I.C 3</v>
      </c>
    </row>
    <row r="135" spans="1:10" ht="47.25" customHeight="1" outlineLevel="1" x14ac:dyDescent="0.25">
      <c r="A135" s="321" t="s">
        <v>210</v>
      </c>
      <c r="B135" s="192" t="s">
        <v>173</v>
      </c>
      <c r="C135" s="17"/>
      <c r="D135" s="134"/>
      <c r="E135" s="264" t="str">
        <f>IF(H135="",IF(C135 &amp; D135="","-","Do not fill this in for the summary level"),IF(F135&lt;&gt;"Yes","Exempted, do not use",IF(AND(OR(AND(SelectedLevelLetter="B",H135="B"),SelectedLevelLetter="I"),D135=""),"Please enter a status",IF(AND(COUNTIF(Lookups!$A$11:$A$14,D135)&gt;0,C135=""),"Please enter a comment",IF(AND(SelectedLevelLetter="B",H135="I",D135&lt;&gt;""),"Remove -not needed for Basic",IF(AND(SelectedLevelLetter="B",H135="I",D135=""),"-","Completed"))))))</f>
        <v>Please enter a status</v>
      </c>
      <c r="F135" s="128" t="str">
        <f>IF(COUNTIF(Exemptions!$A:$A,$I135)=0,"Yes","Exempt")</f>
        <v>Yes</v>
      </c>
      <c r="G135" s="116" t="str">
        <f t="shared" si="70"/>
        <v>C</v>
      </c>
      <c r="H135" s="116" t="str">
        <f t="shared" si="71"/>
        <v>I</v>
      </c>
      <c r="I135" s="116" t="s">
        <v>208</v>
      </c>
      <c r="J135" s="3" t="str">
        <f t="shared" si="69"/>
        <v>I.C 3</v>
      </c>
    </row>
    <row r="136" spans="1:10" ht="47.25" customHeight="1" outlineLevel="1" x14ac:dyDescent="0.25">
      <c r="A136" s="321" t="s">
        <v>211</v>
      </c>
      <c r="B136" s="207" t="s">
        <v>379</v>
      </c>
      <c r="C136" s="14"/>
      <c r="D136" s="131"/>
      <c r="E136" s="264" t="str">
        <f>IF(H136="",IF(C136 &amp; D136="","-","Do not fill this in for the summary level"),IF(F136&lt;&gt;"Yes","Exempted, do not use",IF(AND(OR(AND(SelectedLevelLetter="B",H136="B"),SelectedLevelLetter="I"),D136=""),"Please enter a status",IF(AND(COUNTIF(Lookups!$A$11:$A$14,D136)&gt;0,C136=""),"Please enter a comment",IF(AND(SelectedLevelLetter="B",H136="I",D136&lt;&gt;""),"Remove -not needed for Basic",IF(AND(SelectedLevelLetter="B",H136="I",D136=""),"-","Completed"))))))</f>
        <v>Please enter a status</v>
      </c>
      <c r="F136" s="128" t="str">
        <f>IF(COUNTIF(Exemptions!$A:$A,$I136)=0,"Yes","Exempt")</f>
        <v>Yes</v>
      </c>
      <c r="G136" s="116" t="str">
        <f t="shared" si="70"/>
        <v>C</v>
      </c>
      <c r="H136" s="116" t="str">
        <f t="shared" si="71"/>
        <v>I</v>
      </c>
      <c r="I136" s="116" t="s">
        <v>208</v>
      </c>
      <c r="J136" s="3" t="str">
        <f t="shared" si="69"/>
        <v>I.C 3</v>
      </c>
    </row>
    <row r="137" spans="1:10" ht="50.25" customHeight="1" outlineLevel="1" x14ac:dyDescent="0.25">
      <c r="A137" s="321" t="s">
        <v>212</v>
      </c>
      <c r="B137" s="207" t="s">
        <v>174</v>
      </c>
      <c r="C137" s="14"/>
      <c r="D137" s="131"/>
      <c r="E137" s="264" t="str">
        <f>IF(H137="",IF(C137 &amp; D137="","-","Do not fill this in for the summary level"),IF(F137&lt;&gt;"Yes","Exempted, do not use",IF(AND(OR(AND(SelectedLevelLetter="B",H137="B"),SelectedLevelLetter="I"),D137=""),"Please enter a status",IF(AND(COUNTIF(Lookups!$A$11:$A$14,D137)&gt;0,C137=""),"Please enter a comment",IF(AND(SelectedLevelLetter="B",H137="I",D137&lt;&gt;""),"Remove -not needed for Basic",IF(AND(SelectedLevelLetter="B",H137="I",D137=""),"-","Completed"))))))</f>
        <v>Please enter a status</v>
      </c>
      <c r="F137" s="128" t="str">
        <f>IF(COUNTIF(Exemptions!$A:$A,$I137)=0,"Yes","Exempt")</f>
        <v>Yes</v>
      </c>
      <c r="G137" s="116" t="str">
        <f t="shared" si="70"/>
        <v>C</v>
      </c>
      <c r="H137" s="116" t="str">
        <f t="shared" si="71"/>
        <v>I</v>
      </c>
      <c r="I137" s="116" t="s">
        <v>208</v>
      </c>
      <c r="J137" s="3" t="str">
        <f t="shared" si="69"/>
        <v>I.C 3</v>
      </c>
    </row>
    <row r="138" spans="1:10" s="6" customFormat="1" ht="50.25" customHeight="1" outlineLevel="1" x14ac:dyDescent="0.25">
      <c r="A138" s="321" t="s">
        <v>213</v>
      </c>
      <c r="B138" s="207" t="s">
        <v>175</v>
      </c>
      <c r="C138" s="14"/>
      <c r="D138" s="131"/>
      <c r="E138" s="264" t="str">
        <f>IF(H138="",IF(C138 &amp; D138="","-","Do not fill this in for the summary level"),IF(F138&lt;&gt;"Yes","Exempted, do not use",IF(AND(OR(AND(SelectedLevelLetter="B",H138="B"),SelectedLevelLetter="I"),D138=""),"Please enter a status",IF(AND(COUNTIF(Lookups!$A$11:$A$14,D138)&gt;0,C138=""),"Please enter a comment",IF(AND(SelectedLevelLetter="B",H138="I",D138&lt;&gt;""),"Remove -not needed for Basic",IF(AND(SelectedLevelLetter="B",H138="I",D138=""),"-","Completed"))))))</f>
        <v>Please enter a status</v>
      </c>
      <c r="F138" s="128" t="str">
        <f>IF(COUNTIF(Exemptions!$A:$A,$I138)=0,"Yes","Exempt")</f>
        <v>Yes</v>
      </c>
      <c r="G138" s="116" t="str">
        <f t="shared" si="70"/>
        <v>C</v>
      </c>
      <c r="H138" s="116" t="str">
        <f t="shared" si="71"/>
        <v>I</v>
      </c>
      <c r="I138" s="116" t="s">
        <v>208</v>
      </c>
      <c r="J138" s="3" t="str">
        <f t="shared" si="69"/>
        <v>I.C 3</v>
      </c>
    </row>
    <row r="139" spans="1:10" ht="50.25" customHeight="1" outlineLevel="1" x14ac:dyDescent="0.25">
      <c r="A139" s="321" t="s">
        <v>214</v>
      </c>
      <c r="B139" s="192" t="s">
        <v>166</v>
      </c>
      <c r="C139" s="14"/>
      <c r="D139" s="131"/>
      <c r="E139" s="264" t="str">
        <f>IF(H139="",IF(C139 &amp; D139="","-","Do not fill this in for the summary level"),IF(F139&lt;&gt;"Yes","Exempted, do not use",IF(AND(OR(AND(SelectedLevelLetter="B",H139="B"),SelectedLevelLetter="I"),D139=""),"Please enter a status",IF(AND(COUNTIF(Lookups!$A$11:$A$14,D139)&gt;0,C139=""),"Please enter a comment",IF(AND(SelectedLevelLetter="B",H139="I",D139&lt;&gt;""),"Remove -not needed for Basic",IF(AND(SelectedLevelLetter="B",H139="I",D139=""),"-","Completed"))))))</f>
        <v>Please enter a status</v>
      </c>
      <c r="F139" s="128" t="str">
        <f>IF(COUNTIF(Exemptions!$A:$A,$I139)=0,"Yes","Exempt")</f>
        <v>Yes</v>
      </c>
      <c r="G139" s="116" t="str">
        <f t="shared" si="70"/>
        <v>C</v>
      </c>
      <c r="H139" s="116" t="str">
        <f t="shared" si="71"/>
        <v>I</v>
      </c>
      <c r="I139" s="116" t="s">
        <v>208</v>
      </c>
      <c r="J139" s="3" t="str">
        <f t="shared" si="69"/>
        <v>I.C 3</v>
      </c>
    </row>
    <row r="140" spans="1:10" ht="50.25" customHeight="1" outlineLevel="1" x14ac:dyDescent="0.25">
      <c r="A140" s="321" t="s">
        <v>215</v>
      </c>
      <c r="B140" s="208" t="s">
        <v>167</v>
      </c>
      <c r="C140" s="14"/>
      <c r="D140" s="131"/>
      <c r="E140" s="264" t="str">
        <f>IF(H140="",IF(C140 &amp; D140="","-","Do not fill this in for the summary level"),IF(F140&lt;&gt;"Yes","Exempted, do not use",IF(AND(OR(AND(SelectedLevelLetter="B",H140="B"),SelectedLevelLetter="I"),D140=""),"Please enter a status",IF(AND(COUNTIF(Lookups!$A$11:$A$14,D140)&gt;0,C140=""),"Please enter a comment",IF(AND(SelectedLevelLetter="B",H140="I",D140&lt;&gt;""),"Remove -not needed for Basic",IF(AND(SelectedLevelLetter="B",H140="I",D140=""),"-","Completed"))))))</f>
        <v>Please enter a status</v>
      </c>
      <c r="F140" s="128" t="str">
        <f>IF(COUNTIF(Exemptions!$A:$A,$I140)=0,"Yes","Exempt")</f>
        <v>Yes</v>
      </c>
      <c r="G140" s="116" t="str">
        <f t="shared" si="70"/>
        <v>C</v>
      </c>
      <c r="H140" s="116" t="str">
        <f t="shared" si="71"/>
        <v>I</v>
      </c>
      <c r="I140" s="116" t="s">
        <v>208</v>
      </c>
      <c r="J140" s="3" t="str">
        <f t="shared" si="69"/>
        <v>I.C 3</v>
      </c>
    </row>
    <row r="141" spans="1:10" ht="50.25" customHeight="1" outlineLevel="1" x14ac:dyDescent="0.25">
      <c r="A141" s="321" t="s">
        <v>216</v>
      </c>
      <c r="B141" s="207" t="s">
        <v>168</v>
      </c>
      <c r="C141" s="14"/>
      <c r="D141" s="131"/>
      <c r="E141" s="264" t="str">
        <f>IF(H141="",IF(C141 &amp; D141="","-","Do not fill this in for the summary level"),IF(F141&lt;&gt;"Yes","Exempted, do not use",IF(AND(OR(AND(SelectedLevelLetter="B",H141="B"),SelectedLevelLetter="I"),D141=""),"Please enter a status",IF(AND(COUNTIF(Lookups!$A$11:$A$14,D141)&gt;0,C141=""),"Please enter a comment",IF(AND(SelectedLevelLetter="B",H141="I",D141&lt;&gt;""),"Remove -not needed for Basic",IF(AND(SelectedLevelLetter="B",H141="I",D141=""),"-","Completed"))))))</f>
        <v>Please enter a status</v>
      </c>
      <c r="F141" s="128" t="str">
        <f>IF(COUNTIF(Exemptions!$A:$A,$I141)=0,"Yes","Exempt")</f>
        <v>Yes</v>
      </c>
      <c r="G141" s="116" t="str">
        <f t="shared" si="70"/>
        <v>C</v>
      </c>
      <c r="H141" s="116" t="str">
        <f t="shared" si="71"/>
        <v>I</v>
      </c>
      <c r="I141" s="116" t="s">
        <v>208</v>
      </c>
      <c r="J141" s="3" t="str">
        <f t="shared" si="69"/>
        <v>I.C 3</v>
      </c>
    </row>
    <row r="142" spans="1:10" ht="50.25" customHeight="1" outlineLevel="1" x14ac:dyDescent="0.25">
      <c r="A142" s="321" t="s">
        <v>217</v>
      </c>
      <c r="B142" s="192" t="s">
        <v>169</v>
      </c>
      <c r="C142" s="14"/>
      <c r="D142" s="131"/>
      <c r="E142" s="264" t="str">
        <f>IF(H142="",IF(C142 &amp; D142="","-","Do not fill this in for the summary level"),IF(F142&lt;&gt;"Yes","Exempted, do not use",IF(AND(OR(AND(SelectedLevelLetter="B",H142="B"),SelectedLevelLetter="I"),D142=""),"Please enter a status",IF(AND(COUNTIF(Lookups!$A$11:$A$14,D142)&gt;0,C142=""),"Please enter a comment",IF(AND(SelectedLevelLetter="B",H142="I",D142&lt;&gt;""),"Remove -not needed for Basic",IF(AND(SelectedLevelLetter="B",H142="I",D142=""),"-","Completed"))))))</f>
        <v>Please enter a status</v>
      </c>
      <c r="F142" s="128" t="str">
        <f>IF(COUNTIF(Exemptions!$A:$A,$I142)=0,"Yes","Exempt")</f>
        <v>Yes</v>
      </c>
      <c r="G142" s="116" t="str">
        <f t="shared" si="70"/>
        <v>C</v>
      </c>
      <c r="H142" s="116" t="str">
        <f t="shared" si="71"/>
        <v>I</v>
      </c>
      <c r="I142" s="116" t="s">
        <v>208</v>
      </c>
      <c r="J142" s="3" t="str">
        <f t="shared" si="69"/>
        <v>I.C 3</v>
      </c>
    </row>
    <row r="143" spans="1:10" ht="50.25" customHeight="1" outlineLevel="1" x14ac:dyDescent="0.25">
      <c r="A143" s="321" t="s">
        <v>218</v>
      </c>
      <c r="B143" s="207" t="s">
        <v>170</v>
      </c>
      <c r="C143" s="14"/>
      <c r="D143" s="131"/>
      <c r="E143" s="264" t="str">
        <f>IF(H143="",IF(C143 &amp; D143="","-","Do not fill this in for the summary level"),IF(F143&lt;&gt;"Yes","Exempted, do not use",IF(AND(OR(AND(SelectedLevelLetter="B",H143="B"),SelectedLevelLetter="I"),D143=""),"Please enter a status",IF(AND(COUNTIF(Lookups!$A$11:$A$14,D143)&gt;0,C143=""),"Please enter a comment",IF(AND(SelectedLevelLetter="B",H143="I",D143&lt;&gt;""),"Remove -not needed for Basic",IF(AND(SelectedLevelLetter="B",H143="I",D143=""),"-","Completed"))))))</f>
        <v>Please enter a status</v>
      </c>
      <c r="F143" s="128" t="str">
        <f>IF(COUNTIF(Exemptions!$A:$A,$I143)=0,"Yes","Exempt")</f>
        <v>Yes</v>
      </c>
      <c r="G143" s="116" t="str">
        <f t="shared" si="70"/>
        <v>C</v>
      </c>
      <c r="H143" s="116" t="str">
        <f t="shared" si="71"/>
        <v>I</v>
      </c>
      <c r="I143" s="116" t="s">
        <v>208</v>
      </c>
      <c r="J143" s="3" t="str">
        <f t="shared" si="69"/>
        <v>I.C 3</v>
      </c>
    </row>
    <row r="144" spans="1:10" ht="50.25" customHeight="1" outlineLevel="1" x14ac:dyDescent="0.25">
      <c r="A144" s="321" t="s">
        <v>219</v>
      </c>
      <c r="B144" s="192" t="s">
        <v>171</v>
      </c>
      <c r="C144" s="14"/>
      <c r="D144" s="131"/>
      <c r="E144" s="264" t="str">
        <f>IF(H144="",IF(C144 &amp; D144="","-","Do not fill this in for the summary level"),IF(F144&lt;&gt;"Yes","Exempted, do not use",IF(AND(OR(AND(SelectedLevelLetter="B",H144="B"),SelectedLevelLetter="I"),D144=""),"Please enter a status",IF(AND(COUNTIF(Lookups!$A$11:$A$14,D144)&gt;0,C144=""),"Please enter a comment",IF(AND(SelectedLevelLetter="B",H144="I",D144&lt;&gt;""),"Remove -not needed for Basic",IF(AND(SelectedLevelLetter="B",H144="I",D144=""),"-","Completed"))))))</f>
        <v>Please enter a status</v>
      </c>
      <c r="F144" s="128" t="str">
        <f>IF(COUNTIF(Exemptions!$A:$A,$I144)=0,"Yes","Exempt")</f>
        <v>Yes</v>
      </c>
      <c r="G144" s="116" t="str">
        <f t="shared" si="70"/>
        <v>C</v>
      </c>
      <c r="H144" s="116" t="str">
        <f t="shared" si="71"/>
        <v>I</v>
      </c>
      <c r="I144" s="116" t="s">
        <v>208</v>
      </c>
      <c r="J144" s="3" t="str">
        <f t="shared" si="69"/>
        <v>I.C 3</v>
      </c>
    </row>
    <row r="145" spans="1:10" ht="50.25" customHeight="1" outlineLevel="1" x14ac:dyDescent="0.25">
      <c r="A145" s="321" t="s">
        <v>220</v>
      </c>
      <c r="B145" s="195" t="s">
        <v>4</v>
      </c>
      <c r="C145" s="14"/>
      <c r="D145" s="131"/>
      <c r="E145" s="264" t="str">
        <f>IF(H145="",IF(C145 &amp; D145="","-","Do not fill this in for the summary level"),IF(F145&lt;&gt;"Yes","Exempted, do not use",IF(AND(OR(AND(SelectedLevelLetter="B",H145="B"),SelectedLevelLetter="I"),D145=""),"Please enter a status",IF(AND(COUNTIF(Lookups!$A$11:$A$14,D145)&gt;0,C145=""),"Please enter a comment",IF(AND(SelectedLevelLetter="B",H145="I",D145&lt;&gt;""),"Remove -not needed for Basic",IF(AND(SelectedLevelLetter="B",H145="I",D145=""),"-","Completed"))))))</f>
        <v>Please enter a status</v>
      </c>
      <c r="F145" s="128" t="str">
        <f>IF(COUNTIF(Exemptions!$A:$A,$I145)=0,"Yes","Exempt")</f>
        <v>Yes</v>
      </c>
      <c r="G145" s="116" t="str">
        <f t="shared" si="70"/>
        <v>C</v>
      </c>
      <c r="H145" s="116" t="str">
        <f t="shared" si="71"/>
        <v>I</v>
      </c>
      <c r="I145" s="116" t="s">
        <v>208</v>
      </c>
      <c r="J145" s="3" t="str">
        <f t="shared" si="69"/>
        <v>I.C 3</v>
      </c>
    </row>
    <row r="146" spans="1:10" ht="50.25" customHeight="1" outlineLevel="1" x14ac:dyDescent="0.25">
      <c r="A146" s="320" t="s">
        <v>221</v>
      </c>
      <c r="B146" s="209" t="s">
        <v>665</v>
      </c>
      <c r="C146" s="209"/>
      <c r="D146" s="227"/>
      <c r="E146" s="264" t="str">
        <f>IF(H146="",IF(C146 &amp; D146="","-","Do not fill this in for the summary level"),IF(F146&lt;&gt;"Yes","Exempted, do not use",IF(AND(OR(AND(SelectedLevelLetter="B",H146="B"),SelectedLevelLetter="I"),D146=""),"Please enter a status",IF(AND(COUNTIF(Lookups!$A$11:$A$14,D146)&gt;0,C146=""),"Please enter a comment",IF(AND(SelectedLevelLetter="B",H146="I",D146&lt;&gt;""),"Remove -not needed for Basic",IF(AND(SelectedLevelLetter="B",H146="I",D146=""),"-","Completed"))))))</f>
        <v>-</v>
      </c>
      <c r="F146" s="251" t="str">
        <f>IF(COUNTIF(Exemptions!$A:$A,$I146)=0,"Yes","Exempt")</f>
        <v>Yes</v>
      </c>
      <c r="I146" s="116" t="s">
        <v>221</v>
      </c>
      <c r="J146" s="3" t="str">
        <f t="shared" si="69"/>
        <v>I.C 4</v>
      </c>
    </row>
    <row r="147" spans="1:10" ht="28.8" outlineLevel="1" x14ac:dyDescent="0.25">
      <c r="A147" s="321" t="s">
        <v>222</v>
      </c>
      <c r="B147" s="198" t="s">
        <v>380</v>
      </c>
      <c r="C147" s="14"/>
      <c r="D147" s="131"/>
      <c r="E147" s="264" t="str">
        <f>IF(H147="",IF(C147 &amp; D147="","-","Do not fill this in for the summary level"),IF(F147&lt;&gt;"Yes","Exempted, do not use",IF(AND(OR(AND(SelectedLevelLetter="B",H147="B"),SelectedLevelLetter="I"),D147=""),"Please enter a status",IF(AND(COUNTIF(Lookups!$A$11:$A$14,D147)&gt;0,C147=""),"Please enter a comment",IF(AND(SelectedLevelLetter="B",H147="I",D147&lt;&gt;""),"Remove -not needed for Basic",IF(AND(SelectedLevelLetter="B",H147="I",D147=""),"-","Completed"))))))</f>
        <v>Please enter a status</v>
      </c>
      <c r="F147" s="128" t="str">
        <f>IF(COUNTIF(Exemptions!$A:$A,$I147)=0,"Yes","Exempt")</f>
        <v>Yes</v>
      </c>
      <c r="G147" s="116" t="str">
        <f t="shared" ref="G147:G148" si="72">RIGHT(LEFT(A147,3),1)</f>
        <v>C</v>
      </c>
      <c r="H147" s="116" t="str">
        <f t="shared" ref="H147:H148" si="73">LEFT(A147,1)</f>
        <v>I</v>
      </c>
      <c r="I147" s="116" t="s">
        <v>221</v>
      </c>
      <c r="J147" s="3" t="str">
        <f t="shared" si="69"/>
        <v>I.C 4</v>
      </c>
    </row>
    <row r="148" spans="1:10" ht="28.8" outlineLevel="1" x14ac:dyDescent="0.25">
      <c r="A148" s="321" t="s">
        <v>223</v>
      </c>
      <c r="B148" s="198" t="s">
        <v>381</v>
      </c>
      <c r="C148" s="14"/>
      <c r="D148" s="131"/>
      <c r="E148" s="264" t="str">
        <f>IF(H148="",IF(C148 &amp; D148="","-","Do not fill this in for the summary level"),IF(F148&lt;&gt;"Yes","Exempted, do not use",IF(AND(OR(AND(SelectedLevelLetter="B",H148="B"),SelectedLevelLetter="I"),D148=""),"Please enter a status",IF(AND(COUNTIF(Lookups!$A$11:$A$14,D148)&gt;0,C148=""),"Please enter a comment",IF(AND(SelectedLevelLetter="B",H148="I",D148&lt;&gt;""),"Remove -not needed for Basic",IF(AND(SelectedLevelLetter="B",H148="I",D148=""),"-","Completed"))))))</f>
        <v>Please enter a status</v>
      </c>
      <c r="F148" s="128" t="str">
        <f>IF(COUNTIF(Exemptions!$A:$A,$I148)=0,"Yes","Exempt")</f>
        <v>Yes</v>
      </c>
      <c r="G148" s="116" t="str">
        <f t="shared" si="72"/>
        <v>C</v>
      </c>
      <c r="H148" s="116" t="str">
        <f t="shared" si="73"/>
        <v>I</v>
      </c>
      <c r="I148" s="116" t="s">
        <v>221</v>
      </c>
      <c r="J148" s="3" t="str">
        <f t="shared" si="69"/>
        <v>I.C 4</v>
      </c>
    </row>
    <row r="149" spans="1:10" ht="28.8" outlineLevel="1" x14ac:dyDescent="0.25">
      <c r="A149" s="321" t="s">
        <v>224</v>
      </c>
      <c r="B149" s="210" t="s">
        <v>382</v>
      </c>
      <c r="C149" s="14"/>
      <c r="D149" s="131"/>
      <c r="E149" s="264" t="str">
        <f>IF(H149="",IF(C149 &amp; D149="","-","Do not fill this in for the summary level"),IF(F149&lt;&gt;"Yes","Exempted, do not use",IF(AND(OR(AND(SelectedLevelLetter="B",H149="B"),SelectedLevelLetter="I"),D149=""),"Please enter a status",IF(AND(COUNTIF(Lookups!$A$11:$A$14,D149)&gt;0,C149=""),"Please enter a comment",IF(AND(SelectedLevelLetter="B",H149="I",D149&lt;&gt;""),"Remove -not needed for Basic",IF(AND(SelectedLevelLetter="B",H149="I",D149=""),"-","Completed"))))))</f>
        <v>Please enter a status</v>
      </c>
      <c r="F149" s="128" t="str">
        <f>IF(COUNTIF(Exemptions!$A:$A,$I149)=0,"Yes","Exempt")</f>
        <v>Yes</v>
      </c>
      <c r="G149" s="116" t="str">
        <f t="shared" ref="G149" si="74">RIGHT(LEFT(A149,3),1)</f>
        <v>C</v>
      </c>
      <c r="H149" s="116" t="str">
        <f t="shared" ref="H149" si="75">LEFT(A149,1)</f>
        <v>I</v>
      </c>
      <c r="I149" s="116" t="s">
        <v>221</v>
      </c>
      <c r="J149" s="3" t="str">
        <f t="shared" si="69"/>
        <v>I.C 4</v>
      </c>
    </row>
    <row r="151" spans="1:10" x14ac:dyDescent="0.25"/>
  </sheetData>
  <autoFilter ref="A1:I149" xr:uid="{00000000-0009-0000-0000-000002000000}"/>
  <conditionalFormatting sqref="F113 F146 F133 F127 F119:F120">
    <cfRule type="expression" dxfId="36" priority="58">
      <formula>AND(SelectedLevelLetter="B",$H113="I")</formula>
    </cfRule>
  </conditionalFormatting>
  <conditionalFormatting sqref="E2:E1048576">
    <cfRule type="cellIs" dxfId="35" priority="16" operator="equal">
      <formula>"-"</formula>
    </cfRule>
    <cfRule type="cellIs" dxfId="34" priority="17" operator="equal">
      <formula>"Completed"</formula>
    </cfRule>
  </conditionalFormatting>
  <conditionalFormatting sqref="A1:D1 B2:D2 B68:D68 B119:D119 A3:D67 A69:D118 A120:D1048576">
    <cfRule type="expression" dxfId="33" priority="145">
      <formula>AND($F1&lt;&gt;"Yes",$F1&lt;&gt;"")</formula>
    </cfRule>
    <cfRule type="expression" dxfId="32" priority="146">
      <formula>AND(SelectedLevelLetter="B",LEFT($A1,1)="I",LEN($A1)&lt;10)</formula>
    </cfRule>
  </conditionalFormatting>
  <conditionalFormatting sqref="D1:D1048576">
    <cfRule type="expression" dxfId="31" priority="155">
      <formula>AND($D1="",$H1&lt;&gt;"")</formula>
    </cfRule>
  </conditionalFormatting>
  <conditionalFormatting sqref="E1">
    <cfRule type="expression" dxfId="30" priority="8">
      <formula>AND($F1&lt;&gt;"Yes",$F1&lt;&gt;"")</formula>
    </cfRule>
    <cfRule type="expression" dxfId="29" priority="9">
      <formula>AND(SelectedLevelLetter="B",LEFT($A1,1)="I",LEN($A1)&lt;10)</formula>
    </cfRule>
  </conditionalFormatting>
  <conditionalFormatting sqref="E1">
    <cfRule type="expression" dxfId="28" priority="15">
      <formula>AND($D1="",$H1&lt;&gt;"")</formula>
    </cfRule>
  </conditionalFormatting>
  <conditionalFormatting sqref="C2:D149">
    <cfRule type="expression" dxfId="27" priority="7" stopIfTrue="1">
      <formula>AND(ShowToClear=TRUE,C2&lt;&gt;"")</formula>
    </cfRule>
  </conditionalFormatting>
  <conditionalFormatting sqref="A2">
    <cfRule type="expression" dxfId="26" priority="5">
      <formula>AND($F2&lt;&gt;"Yes",$F2&lt;&gt;"")</formula>
    </cfRule>
    <cfRule type="expression" dxfId="25" priority="6">
      <formula>AND(SelectedLevelLetter="B",LEFT($A2,1)="I",LEN($A2)&lt;10)</formula>
    </cfRule>
  </conditionalFormatting>
  <conditionalFormatting sqref="A68">
    <cfRule type="expression" dxfId="24" priority="3">
      <formula>AND($F68&lt;&gt;"Yes",$F68&lt;&gt;"")</formula>
    </cfRule>
    <cfRule type="expression" dxfId="23" priority="4">
      <formula>AND(SelectedLevelLetter="B",LEFT($A68,1)="I",LEN($A68)&lt;10)</formula>
    </cfRule>
  </conditionalFormatting>
  <conditionalFormatting sqref="A119">
    <cfRule type="expression" dxfId="22" priority="1">
      <formula>AND($F119&lt;&gt;"Yes",$F119&lt;&gt;"")</formula>
    </cfRule>
    <cfRule type="expression" dxfId="21" priority="2">
      <formula>AND(SelectedLevelLetter="B",LEFT($A119,1)="I",LEN($A119)&lt;10)</formula>
    </cfRule>
  </conditionalFormatting>
  <dataValidations count="4">
    <dataValidation type="list" allowBlank="1" showInputMessage="1" showErrorMessage="1" sqref="F134:F145 F114:F118 F128:F132 F121:F126 F5:F112" xr:uid="{00000000-0002-0000-0200-000000000000}">
      <formula1>$C$18:$C$18</formula1>
    </dataValidation>
    <dataValidation type="list" allowBlank="1" showInputMessage="1" showErrorMessage="1" sqref="F113 F119:F120" xr:uid="{00000000-0002-0000-0200-000001000000}">
      <formula1>$A$9:$A$12</formula1>
    </dataValidation>
    <dataValidation type="list" allowBlank="1" showInputMessage="1" showErrorMessage="1" sqref="F4" xr:uid="{00000000-0002-0000-0200-000002000000}">
      <formula1>"Yes,Exempt"</formula1>
    </dataValidation>
    <dataValidation type="list" allowBlank="1" showInputMessage="1" showErrorMessage="1" sqref="D1:D1048576" xr:uid="{00000000-0002-0000-0200-000003000000}">
      <formula1>$L$2:$L$6</formula1>
    </dataValidation>
  </dataValidations>
  <hyperlinks>
    <hyperlink ref="A3" location="'User Guidance'!A3" display="B.A 1" xr:uid="{00000000-0004-0000-0200-000000000000}"/>
    <hyperlink ref="A5" location="'User Guidance'!A7" display="B.A 1.2" xr:uid="{00000000-0004-0000-0200-000001000000}"/>
    <hyperlink ref="A6" location="'User Guidance'!A8" display="B.A 1.3" xr:uid="{00000000-0004-0000-0200-000002000000}"/>
    <hyperlink ref="A7" location="'User Guidance'!A9" display="B.A 1.4" xr:uid="{00000000-0004-0000-0200-000003000000}"/>
    <hyperlink ref="A8" location="'User Guidance'!A10" display="B.A 1.5" xr:uid="{00000000-0004-0000-0200-000004000000}"/>
    <hyperlink ref="A9" location="'User Guidance'!A11" display="B.A 1.6" xr:uid="{00000000-0004-0000-0200-000005000000}"/>
    <hyperlink ref="A10" location="'User Guidance'!A12" display="B.A 2" xr:uid="{00000000-0004-0000-0200-000006000000}"/>
    <hyperlink ref="A11" location="'User Guidance'!A14" display="B.A 2.1" xr:uid="{00000000-0004-0000-0200-000007000000}"/>
    <hyperlink ref="A12" location="'User Guidance'!A15" display="B.A 2.2" xr:uid="{00000000-0004-0000-0200-000008000000}"/>
    <hyperlink ref="A13" location="'User Guidance'!A16" display="B.A 2.3" xr:uid="{00000000-0004-0000-0200-000009000000}"/>
    <hyperlink ref="A14" location="'User Guidance'!A17" display="B.A 2.4" xr:uid="{00000000-0004-0000-0200-00000A000000}"/>
    <hyperlink ref="A15" location="'User Guidance'!A18" display="I.A 2" xr:uid="{00000000-0004-0000-0200-00000B000000}"/>
    <hyperlink ref="A16" location="'User Guidance'!A20" display="I.A 2.5" xr:uid="{00000000-0004-0000-0200-00000C000000}"/>
    <hyperlink ref="A17" location="'User Guidance'!A21" display="B.A 3" xr:uid="{00000000-0004-0000-0200-00000D000000}"/>
    <hyperlink ref="A18" location="'User Guidance'!A23" display="B.A 3.1" xr:uid="{00000000-0004-0000-0200-00000E000000}"/>
    <hyperlink ref="A19" location="'User Guidance'!A24" display="B.A 3.2" xr:uid="{00000000-0004-0000-0200-00000F000000}"/>
    <hyperlink ref="A20" location="'User Guidance'!A25" display="I.A 3" xr:uid="{00000000-0004-0000-0200-000010000000}"/>
    <hyperlink ref="A21" location="'User Guidance'!A27" display="I.A 3.3" xr:uid="{00000000-0004-0000-0200-000011000000}"/>
    <hyperlink ref="A22" location="'User Guidance'!A28" display="I.A 3.4" xr:uid="{00000000-0004-0000-0200-000012000000}"/>
    <hyperlink ref="A23" location="'User Guidance'!A29" display="I.A 3.5" xr:uid="{00000000-0004-0000-0200-000013000000}"/>
    <hyperlink ref="A24" location="'User Guidance'!A30" display="I.A 3.6" xr:uid="{00000000-0004-0000-0200-000014000000}"/>
    <hyperlink ref="A25" location="'User Guidance'!A31" display="B.A 4" xr:uid="{00000000-0004-0000-0200-000015000000}"/>
    <hyperlink ref="A26" location="'User Guidance'!A33" display="B.A 4.1" xr:uid="{00000000-0004-0000-0200-000016000000}"/>
    <hyperlink ref="A27" location="'User Guidance'!A34" display="B.A 4.2" xr:uid="{00000000-0004-0000-0200-000017000000}"/>
    <hyperlink ref="A28" location="'User Guidance'!A35" display="B.A 5" xr:uid="{00000000-0004-0000-0200-000018000000}"/>
    <hyperlink ref="A29" location="'User Guidance'!A37" display="B.A 5.1" xr:uid="{00000000-0004-0000-0200-000019000000}"/>
    <hyperlink ref="A30" location="'User Guidance'!A38" display="B.A 5.2" xr:uid="{00000000-0004-0000-0200-00001A000000}"/>
    <hyperlink ref="A31" location="'User Guidance'!A39" display="B.A 6" xr:uid="{00000000-0004-0000-0200-00001B000000}"/>
    <hyperlink ref="A32" location="'User Guidance'!A41" display="B.A 6.1" xr:uid="{00000000-0004-0000-0200-00001C000000}"/>
    <hyperlink ref="A33" location="'User Guidance'!A42" display="I.A 6" xr:uid="{00000000-0004-0000-0200-00001D000000}"/>
    <hyperlink ref="A34" location="'User Guidance'!A44" display="I.A 6.2" xr:uid="{00000000-0004-0000-0200-00001E000000}"/>
    <hyperlink ref="A35" location="'User Guidance'!A45" display="I.A 6.3" xr:uid="{00000000-0004-0000-0200-00001F000000}"/>
    <hyperlink ref="A36" location="'User Guidance'!A46" display="B.A 7" xr:uid="{00000000-0004-0000-0200-000020000000}"/>
    <hyperlink ref="A37" location="'User Guidance'!A48" display="B.A 7.1" xr:uid="{00000000-0004-0000-0200-000021000000}"/>
    <hyperlink ref="A38" location="'User Guidance'!A49" display="B.A 7.2" xr:uid="{00000000-0004-0000-0200-000022000000}"/>
    <hyperlink ref="A39" location="'User Guidance'!A50" display="I.A 7" xr:uid="{00000000-0004-0000-0200-000023000000}"/>
    <hyperlink ref="A40" location="'User Guidance'!A52" display="I.A 7.1" xr:uid="{00000000-0004-0000-0200-000024000000}"/>
    <hyperlink ref="A41" location="'User Guidance'!A53" display="B.A 8" xr:uid="{00000000-0004-0000-0200-000025000000}"/>
    <hyperlink ref="A42" location="'User Guidance'!A55" display="B.A 8.1" xr:uid="{00000000-0004-0000-0200-000026000000}"/>
    <hyperlink ref="A43" location="'User Guidance'!A56" display="I.A 8" xr:uid="{00000000-0004-0000-0200-000027000000}"/>
    <hyperlink ref="A44" location="'User Guidance'!A58" display="I.A 8.2" xr:uid="{00000000-0004-0000-0200-000028000000}"/>
    <hyperlink ref="A45" location="'User Guidance'!A59" display="I.A 8.3" xr:uid="{00000000-0004-0000-0200-000029000000}"/>
    <hyperlink ref="A46" location="'User Guidance'!A60" display="B.A 9" xr:uid="{00000000-0004-0000-0200-00002A000000}"/>
    <hyperlink ref="A47" location="'User Guidance'!A62" display="B.A 9. 1" xr:uid="{00000000-0004-0000-0200-00002B000000}"/>
    <hyperlink ref="A48" location="'User Guidance'!A63" display="B.A 9.2" xr:uid="{00000000-0004-0000-0200-00002C000000}"/>
    <hyperlink ref="A49" location="'User Guidance'!A64" display="I.A 9" xr:uid="{00000000-0004-0000-0200-00002D000000}"/>
    <hyperlink ref="A50" location="'User Guidance'!A66" display="I.A 9.3" xr:uid="{00000000-0004-0000-0200-00002E000000}"/>
    <hyperlink ref="A51" location="'User Guidance'!A67" display="I.A 9.4" xr:uid="{00000000-0004-0000-0200-00002F000000}"/>
    <hyperlink ref="A52" location="'User Guidance'!A68" display="I.A 9.5" xr:uid="{00000000-0004-0000-0200-000030000000}"/>
    <hyperlink ref="A53" location="'User Guidance'!A69" display="I.A 9.6" xr:uid="{00000000-0004-0000-0200-000031000000}"/>
    <hyperlink ref="A54" location="'User Guidance'!A70" display="I.A 10" xr:uid="{00000000-0004-0000-0200-000032000000}"/>
    <hyperlink ref="A55" location="'User Guidance'!A72" display="I.A 10.1" xr:uid="{00000000-0004-0000-0200-000033000000}"/>
    <hyperlink ref="A56" location="'User Guidance'!A73" display="I.A 10.2" xr:uid="{00000000-0004-0000-0200-000034000000}"/>
    <hyperlink ref="A57" location="'User Guidance'!A74" display="I.A 11" xr:uid="{00000000-0004-0000-0200-000035000000}"/>
    <hyperlink ref="A58" location="'User Guidance'!A76" display="I.A 11.1" xr:uid="{00000000-0004-0000-0200-000036000000}"/>
    <hyperlink ref="A59" location="'User Guidance'!A77" display="I.A 11.2" xr:uid="{00000000-0004-0000-0200-000037000000}"/>
    <hyperlink ref="A60" location="'User Guidance'!A78" display="I.A 12" xr:uid="{00000000-0004-0000-0200-000038000000}"/>
    <hyperlink ref="A61" location="'User Guidance'!A80" display="I.A 12.1" xr:uid="{00000000-0004-0000-0200-000039000000}"/>
    <hyperlink ref="A62" location="'User Guidance'!A81" display="I.A 12.2" xr:uid="{00000000-0004-0000-0200-00003A000000}"/>
    <hyperlink ref="A63" location="'User Guidance'!A82" display="I.A 13" xr:uid="{00000000-0004-0000-0200-00003B000000}"/>
    <hyperlink ref="A64" location="'User Guidance'!A84" display="I.A 13.1" xr:uid="{00000000-0004-0000-0200-00003C000000}"/>
    <hyperlink ref="A65" location="'User Guidance'!A85" display="I.A 14" xr:uid="{00000000-0004-0000-0200-00003D000000}"/>
    <hyperlink ref="A66" location="'User Guidance'!A87" display="I.A 14.1" xr:uid="{00000000-0004-0000-0200-00003E000000}"/>
    <hyperlink ref="A67" location="'User Guidance'!A88" display="I.A 14.2" xr:uid="{00000000-0004-0000-0200-00003F000000}"/>
    <hyperlink ref="A68" location="'User Guidance'!A89" display="B. Good Manufacturing Practices (GMPs)" xr:uid="{00000000-0004-0000-0200-000040000000}"/>
    <hyperlink ref="A69" location="'User Guidance'!A90" display="B.B 1" xr:uid="{00000000-0004-0000-0200-000041000000}"/>
    <hyperlink ref="A70" location="'User Guidance'!A93" display="B.B 1.1" xr:uid="{00000000-0004-0000-0200-000042000000}"/>
    <hyperlink ref="A71" location="'User Guidance'!A94" display="B.B 1.2" xr:uid="{00000000-0004-0000-0200-000043000000}"/>
    <hyperlink ref="A72" location="'User Guidance'!A95" display="B.B 1.3" xr:uid="{00000000-0004-0000-0200-000044000000}"/>
    <hyperlink ref="A73" location="'User Guidance'!A96" display="B.B 1.4" xr:uid="{00000000-0004-0000-0200-000045000000}"/>
    <hyperlink ref="A74" location="'User Guidance'!A97" display="B.B 1.5" xr:uid="{00000000-0004-0000-0200-000046000000}"/>
    <hyperlink ref="A75" location="'User Guidance'!A98" display="B.B 1.6" xr:uid="{00000000-0004-0000-0200-000047000000}"/>
    <hyperlink ref="A76" location="'User Guidance'!A99" display="B.B 2" xr:uid="{00000000-0004-0000-0200-000048000000}"/>
    <hyperlink ref="A77" location="'User Guidance'!A101" display="B.B 2.1" xr:uid="{00000000-0004-0000-0200-000049000000}"/>
    <hyperlink ref="A78" location="'User Guidance'!A102" display="B.B 2.2" xr:uid="{00000000-0004-0000-0200-00004A000000}"/>
    <hyperlink ref="A79" location="'User Guidance'!A103" display="B.B 2.3" xr:uid="{00000000-0004-0000-0200-00004B000000}"/>
    <hyperlink ref="A80" location="'User Guidance'!A104" display="B.B 2.4" xr:uid="{00000000-0004-0000-0200-00004C000000}"/>
    <hyperlink ref="A81" location="'User Guidance'!A105" display="B.B 2.5" xr:uid="{00000000-0004-0000-0200-00004D000000}"/>
    <hyperlink ref="A82" location="'User Guidance'!A106" display="B.B 2.6" xr:uid="{00000000-0004-0000-0200-00004E000000}"/>
    <hyperlink ref="A83" location="'User Guidance'!A108" display="B.B 3" xr:uid="{00000000-0004-0000-0200-00004F000000}"/>
    <hyperlink ref="A84" location="'User Guidance'!A110" display="B.B 3.1" xr:uid="{00000000-0004-0000-0200-000050000000}"/>
    <hyperlink ref="A85" location="'User Guidance'!A111" display="B.B 3.2" xr:uid="{00000000-0004-0000-0200-000051000000}"/>
    <hyperlink ref="A86" location="'User Guidance'!A112" display="B.B 3.3" xr:uid="{00000000-0004-0000-0200-000052000000}"/>
    <hyperlink ref="A87" location="'User Guidance'!A113" display="B.B 4" xr:uid="{00000000-0004-0000-0200-000053000000}"/>
    <hyperlink ref="A88" location="'User Guidance'!A115" display="B.B 4.1" xr:uid="{00000000-0004-0000-0200-000054000000}"/>
    <hyperlink ref="A89" location="'User Guidance'!A116" display="B.B 5" xr:uid="{00000000-0004-0000-0200-000055000000}"/>
    <hyperlink ref="A90" location="'User Guidance'!A118" display="B.B 5.1" xr:uid="{00000000-0004-0000-0200-000056000000}"/>
    <hyperlink ref="A91" location="'User Guidance'!A119" display="B.B 5.2" xr:uid="{00000000-0004-0000-0200-000057000000}"/>
    <hyperlink ref="A92" location="'User Guidance'!A120" display="B.B 5.3" xr:uid="{00000000-0004-0000-0200-000058000000}"/>
    <hyperlink ref="A93" location="'User Guidance'!A121" display="B.B 5.4" xr:uid="{00000000-0004-0000-0200-000059000000}"/>
    <hyperlink ref="A94" location="'User Guidance'!A122" display="B.B 6" xr:uid="{00000000-0004-0000-0200-00005A000000}"/>
    <hyperlink ref="A95" location="'User Guidance'!A124" display="B.B 6.1" xr:uid="{00000000-0004-0000-0200-00005B000000}"/>
    <hyperlink ref="A96" location="'User Guidance'!A125" display="B.B 6.2" xr:uid="{00000000-0004-0000-0200-00005C000000}"/>
    <hyperlink ref="A97" location="'User Guidance'!A126" display="B.B 7" xr:uid="{00000000-0004-0000-0200-00005D000000}"/>
    <hyperlink ref="A98" location="'User Guidance'!A128" display="B.B 7.1" xr:uid="{00000000-0004-0000-0200-00005E000000}"/>
    <hyperlink ref="A99" location="'User Guidance'!A129" display="B.B 7.2" xr:uid="{00000000-0004-0000-0200-00005F000000}"/>
    <hyperlink ref="A100" location="'User Guidance'!A130" display="B.B 7.3" xr:uid="{00000000-0004-0000-0200-000060000000}"/>
    <hyperlink ref="A101" location="'User Guidance'!A131" display="B.B 7.4" xr:uid="{00000000-0004-0000-0200-000061000000}"/>
    <hyperlink ref="A102" location="'User Guidance'!A132" display="B.B 8" xr:uid="{00000000-0004-0000-0200-000062000000}"/>
    <hyperlink ref="A103" location="'User Guidance'!A134" display="B.B 8.1" xr:uid="{00000000-0004-0000-0200-000063000000}"/>
    <hyperlink ref="A104" location="'User Guidance'!A135" display="B.B 8.2" xr:uid="{00000000-0004-0000-0200-000064000000}"/>
    <hyperlink ref="A105" location="'User Guidance'!A136" display="B.B 9" xr:uid="{00000000-0004-0000-0200-000065000000}"/>
    <hyperlink ref="A106" location="'User Guidance'!A138" display="B.B 9.1" xr:uid="{00000000-0004-0000-0200-000066000000}"/>
    <hyperlink ref="A107" location="'User Guidance'!A139" display="B.B 9.2" xr:uid="{00000000-0004-0000-0200-000067000000}"/>
    <hyperlink ref="A108" location="'User Guidance'!A140" display="B.B 9.3" xr:uid="{00000000-0004-0000-0200-000068000000}"/>
    <hyperlink ref="A109" location="'User Guidance'!A141" display="I.B 9" xr:uid="{00000000-0004-0000-0200-000069000000}"/>
    <hyperlink ref="A110" location="'User Guidance'!A143" display="I.B 9.1" xr:uid="{00000000-0004-0000-0200-00006A000000}"/>
    <hyperlink ref="A111" location="'User Guidance'!A144" display="I.B 9.2" xr:uid="{00000000-0004-0000-0200-00006B000000}"/>
    <hyperlink ref="A112" location="'User Guidance'!A145" display="I.B 9.3" xr:uid="{00000000-0004-0000-0200-00006C000000}"/>
    <hyperlink ref="A113" location="'User Guidance'!A146" display="I.B 10" xr:uid="{00000000-0004-0000-0200-00006D000000}"/>
    <hyperlink ref="A114" location="'User Guidance'!A148" display="I.B 10.1" xr:uid="{00000000-0004-0000-0200-00006E000000}"/>
    <hyperlink ref="A115" location="'User Guidance'!A149" display="I.B 10.2" xr:uid="{00000000-0004-0000-0200-00006F000000}"/>
    <hyperlink ref="A116" location="'User Guidance'!A150" display="I.B 10.3" xr:uid="{00000000-0004-0000-0200-000070000000}"/>
    <hyperlink ref="A117" location="'User Guidance'!A151" display="I.B 10.4" xr:uid="{00000000-0004-0000-0200-000071000000}"/>
    <hyperlink ref="A118" location="'User Guidance'!A152" display="I.B 10.5" xr:uid="{00000000-0004-0000-0200-000072000000}"/>
    <hyperlink ref="A119" location="'User Guidance'!A153" display="C. Control of Food Hazards" xr:uid="{00000000-0004-0000-0200-000073000000}"/>
    <hyperlink ref="A120" location="'User Guidance'!A154" display="B.C 1" xr:uid="{00000000-0004-0000-0200-000074000000}"/>
    <hyperlink ref="A121" location="'User Guidance'!A158" display="B.C 1.1" xr:uid="{00000000-0004-0000-0200-000075000000}"/>
    <hyperlink ref="A122" location="'User Guidance'!A159" display="B.C 1.2" xr:uid="{00000000-0004-0000-0200-000076000000}"/>
    <hyperlink ref="A123" location="'User Guidance'!A160" display="B.C 1.3" xr:uid="{00000000-0004-0000-0200-000077000000}"/>
    <hyperlink ref="A124" location="'User Guidance'!A161" display="B.C 1.4" xr:uid="{00000000-0004-0000-0200-000078000000}"/>
    <hyperlink ref="A125" location="'User Guidance'!A162" display="B.C 1.5" xr:uid="{00000000-0004-0000-0200-000079000000}"/>
    <hyperlink ref="A126" location="'User Guidance'!A163" display="B.C 1.6" xr:uid="{00000000-0004-0000-0200-00007A000000}"/>
    <hyperlink ref="A127" location="'User Guidance'!A164" display="B.C 2" xr:uid="{00000000-0004-0000-0200-00007B000000}"/>
    <hyperlink ref="A128" location="'User Guidance'!A166" display="B.C 2.1" xr:uid="{00000000-0004-0000-0200-00007C000000}"/>
    <hyperlink ref="A129" location="'User Guidance'!A167" display="B.C 2.2" xr:uid="{00000000-0004-0000-0200-00007D000000}"/>
    <hyperlink ref="A130" location="'User Guidance'!A168" display="B.C 2.3" xr:uid="{00000000-0004-0000-0200-00007E000000}"/>
    <hyperlink ref="A131" location="'User Guidance'!A169" display="B.C 2.4" xr:uid="{00000000-0004-0000-0200-00007F000000}"/>
    <hyperlink ref="A132" location="'User Guidance'!A170" display="B.C 2.5" xr:uid="{00000000-0004-0000-0200-000080000000}"/>
    <hyperlink ref="A133" location="'User Guidance'!A171" display="I.C 3" xr:uid="{00000000-0004-0000-0200-000081000000}"/>
    <hyperlink ref="A134" location="'User Guidance'!A174" display="I.C 3.1" xr:uid="{00000000-0004-0000-0200-000082000000}"/>
    <hyperlink ref="A135" location="'User Guidance'!A175" display="I.C 3.2" xr:uid="{00000000-0004-0000-0200-000083000000}"/>
    <hyperlink ref="A136" location="'User Guidance'!A176" display="I.C 3.3" xr:uid="{00000000-0004-0000-0200-000084000000}"/>
    <hyperlink ref="A137" location="'User Guidance'!A177" display="I.C 3.4" xr:uid="{00000000-0004-0000-0200-000085000000}"/>
    <hyperlink ref="A138" location="'User Guidance'!A178" display="I.C 3.5" xr:uid="{00000000-0004-0000-0200-000086000000}"/>
    <hyperlink ref="A139" location="'User Guidance'!A179" display="I.C 3.6" xr:uid="{00000000-0004-0000-0200-000087000000}"/>
    <hyperlink ref="A140" location="'User Guidance'!A180" display="I.C 3.7" xr:uid="{00000000-0004-0000-0200-000088000000}"/>
    <hyperlink ref="A141" location="'User Guidance'!A181" display="I.C 3.8" xr:uid="{00000000-0004-0000-0200-000089000000}"/>
    <hyperlink ref="A142" location="'User Guidance'!A182" display="I.C 3.9" xr:uid="{00000000-0004-0000-0200-00008A000000}"/>
    <hyperlink ref="A143" location="'User Guidance'!A183" display="I.C 3.10" xr:uid="{00000000-0004-0000-0200-00008B000000}"/>
    <hyperlink ref="A144" location="'User Guidance'!A184" display="I.C 3.11" xr:uid="{00000000-0004-0000-0200-00008C000000}"/>
    <hyperlink ref="A145" location="'User Guidance'!A185" display="I.C 3.12" xr:uid="{00000000-0004-0000-0200-00008D000000}"/>
    <hyperlink ref="A146" location="'User Guidance'!A186" display="I.C 4" xr:uid="{00000000-0004-0000-0200-00008E000000}"/>
    <hyperlink ref="A147" location="'User Guidance'!A188" display="I.C 4.1" xr:uid="{00000000-0004-0000-0200-00008F000000}"/>
    <hyperlink ref="A148" location="'User Guidance'!A189" display="I.C 4.2" xr:uid="{00000000-0004-0000-0200-000090000000}"/>
    <hyperlink ref="A149" location="'User Guidance'!A190" display="I.C 4.3" xr:uid="{00000000-0004-0000-0200-000091000000}"/>
  </hyperlinks>
  <pageMargins left="0.47244094488188981" right="0.51181102362204722" top="0.56000000000000005" bottom="0.48" header="0.36" footer="0.18"/>
  <pageSetup paperSize="9" scale="76" fitToHeight="0" orientation="landscape" r:id="rId1"/>
  <headerFooter alignWithMargins="0">
    <oddHeader>&amp;L&amp;"Calibri,Regular"&amp;11&amp;K03+000GFSI Global Markets Programme&amp;C&amp;11&amp;K03+000Food Manufacturing&amp;R&amp;"Calibri,Regular"&amp;11&amp;K03+000Basic and Intermediate Levels Checklist</oddHeader>
    <oddFooter>&amp;L&amp;"-,Regular"&amp;11&amp;K03+000V2 – Sept 2014” Make this ‘GFSI Global Markets Programme Manufacturing: 
Edition 2 April 2015&amp;C&amp;"Calibri,Regular"&amp;K03+000page &amp;P of &amp;N&amp;R&amp;"-,Regular"&amp;K03+000© Global Food Safety Initiative</oddFooter>
    <firstHeader>&amp;LGlobal Food Safety Initiative (GFSI)
Global Markets Capacity Building Programme &amp;RBasic and Intermediate Level Checklist</firstHeader>
  </headerFooter>
  <rowBreaks count="2" manualBreakCount="2">
    <brk id="67" max="3" man="1"/>
    <brk id="118" max="16383" man="1"/>
  </rowBreaks>
  <drawing r:id="rId2"/>
  <extLst>
    <ext xmlns:x14="http://schemas.microsoft.com/office/spreadsheetml/2009/9/main" uri="{78C0D931-6437-407d-A8EE-F0AAD7539E65}">
      <x14:conditionalFormattings>
        <x14:conditionalFormatting xmlns:xm="http://schemas.microsoft.com/office/excel/2006/main">
          <x14:cfRule type="expression" priority="63" id="{90D84E83-D7AA-4313-A8CA-9CBC8C65A303}">
            <xm:f>AND(COUNTIF(Lookups!$A$11:$A$14,D1)&gt;0,C1="")</xm:f>
            <x14:dxf>
              <fill>
                <patternFill>
                  <bgColor rgb="FFFF0000"/>
                </patternFill>
              </fill>
            </x14:dxf>
          </x14:cfRule>
          <xm:sqref>C1:C1048576</xm:sqref>
        </x14:conditionalFormatting>
        <x14:conditionalFormatting xmlns:xm="http://schemas.microsoft.com/office/excel/2006/main">
          <x14:cfRule type="expression" priority="147" id="{90D84E83-D7AA-4313-A8CA-9CBC8C65A303}">
            <xm:f>AND(COUNTIF(Lookups!$A$11:$A$13,#REF!)&gt;0,F127="")</xm:f>
            <x14:dxf>
              <fill>
                <patternFill>
                  <bgColor rgb="FFFF0000"/>
                </patternFill>
              </fill>
            </x14:dxf>
          </x14:cfRule>
          <xm:sqref>F127 F133 F146</xm:sqref>
        </x14:conditionalFormatting>
        <x14:conditionalFormatting xmlns:xm="http://schemas.microsoft.com/office/excel/2006/main">
          <x14:cfRule type="cellIs" priority="150" operator="equal" id="{F097695A-487F-4B51-94F6-6F0F1403757C}">
            <xm:f>Lookups!$A$14</xm:f>
            <x14:dxf>
              <fill>
                <patternFill>
                  <bgColor theme="0" tint="-0.14996795556505021"/>
                </patternFill>
              </fill>
            </x14:dxf>
          </x14:cfRule>
          <x14:cfRule type="cellIs" priority="151" operator="equal" id="{1A2C9908-8B2D-4400-86D7-599188B65677}">
            <xm:f>Lookups!$A$13</xm:f>
            <x14:dxf>
              <font>
                <b/>
                <i val="0"/>
                <color theme="0"/>
              </font>
              <fill>
                <patternFill>
                  <bgColor theme="1"/>
                </patternFill>
              </fill>
            </x14:dxf>
          </x14:cfRule>
          <x14:cfRule type="cellIs" priority="152" operator="equal" id="{BC5AA9C1-9859-4E45-94BC-10EA37F760FA}">
            <xm:f>Lookups!$A$12</xm:f>
            <x14:dxf>
              <font>
                <b/>
                <i val="0"/>
                <color theme="0"/>
              </font>
              <fill>
                <patternFill>
                  <bgColor rgb="FFFF0000"/>
                </patternFill>
              </fill>
            </x14:dxf>
          </x14:cfRule>
          <x14:cfRule type="cellIs" priority="153" operator="equal" id="{941364F2-26C0-470B-91E2-3DE588F6B99A}">
            <xm:f>Lookups!$A$11</xm:f>
            <x14:dxf>
              <font>
                <b/>
                <i val="0"/>
                <color theme="0"/>
              </font>
              <fill>
                <patternFill>
                  <bgColor rgb="FFFFC000"/>
                </patternFill>
              </fill>
            </x14:dxf>
          </x14:cfRule>
          <x14:cfRule type="cellIs" priority="154" operator="equal" id="{1568D92A-D566-4EC4-9FDD-06246F240EF7}">
            <xm:f>Lookups!$A$10</xm:f>
            <x14:dxf>
              <font>
                <b/>
                <i val="0"/>
                <color theme="0"/>
              </font>
              <fill>
                <patternFill>
                  <bgColor rgb="FF00B050"/>
                </patternFill>
              </fill>
            </x14:dxf>
          </x14:cfRule>
          <xm:sqref>D1:D1048576</xm:sqref>
        </x14:conditionalFormatting>
        <x14:conditionalFormatting xmlns:xm="http://schemas.microsoft.com/office/excel/2006/main">
          <x14:cfRule type="cellIs" priority="228" operator="equal" id="{FF6DCA06-E6D8-4795-A1DA-17918A128EB3}">
            <xm:f>Lookups!$A$36</xm:f>
            <x14:dxf>
              <font>
                <b/>
                <i val="0"/>
                <color auto="1"/>
              </font>
              <fill>
                <patternFill patternType="none">
                  <fgColor indexed="64"/>
                  <bgColor auto="1"/>
                </patternFill>
              </fill>
            </x14:dxf>
          </x14:cfRule>
          <xm:sqref>F4:F9 F134:F145 F128:F132 F121:F126 F114:F118 F110:F112 F106:F108 F103:F104 F98:F101 F95:F96 F90:F93 F88 F84:F86 F77:F82 F70:F75 F66:F67 F64 F61:F62 F58:F59 F55:F56 F50:F53 F47:F48 F44:F45 F42 F40 F37:F38 F34:F35 F32 F29:F30 F26:F27 F21:F24 F18:F19 F16 F11:F14 F147:F149</xm:sqref>
        </x14:conditionalFormatting>
        <x14:conditionalFormatting xmlns:xm="http://schemas.microsoft.com/office/excel/2006/main">
          <x14:cfRule type="cellIs" priority="263" operator="equal" id="{59C0CC4E-6976-43FE-866B-1261CA668310}">
            <xm:f>Lookups!$A$37</xm:f>
            <x14:dxf>
              <font>
                <b/>
                <i val="0"/>
                <color theme="0"/>
              </font>
              <fill>
                <patternFill>
                  <fgColor auto="1"/>
                  <bgColor theme="1"/>
                </patternFill>
              </fill>
            </x14:dxf>
          </x14:cfRule>
          <xm:sqref>F4:F9 F134:F145 F128:F132 F121:F126 F114:F118 F110:F112 F106:F108 F103:F104 F98:F101 F95:F96 F90:F93 F88 F84:F86 F77:F82 F70:F75 F66:F67 F64 F61:F62 F58:F59 F55:F56 F50:F53 F47:F48 F44:F45 F42 F40 F37:F38 F34:F35 F32 F29:F30 F26:F27 F21:F24 F18:F19 F16 F11:F14 F147:F149</xm:sqref>
        </x14:conditionalFormatting>
        <x14:conditionalFormatting xmlns:xm="http://schemas.microsoft.com/office/excel/2006/main">
          <x14:cfRule type="cellIs" priority="10" operator="equal" id="{A9F92DDC-6119-493C-BB03-E29664A0F387}">
            <xm:f>Lookups!$A$14</xm:f>
            <x14:dxf>
              <fill>
                <patternFill>
                  <bgColor theme="0" tint="-0.14996795556505021"/>
                </patternFill>
              </fill>
            </x14:dxf>
          </x14:cfRule>
          <x14:cfRule type="cellIs" priority="11" operator="equal" id="{0AE8C78F-8B0F-4DA7-B9CA-61B96CCB833E}">
            <xm:f>Lookups!$A$13</xm:f>
            <x14:dxf>
              <font>
                <b/>
                <i val="0"/>
                <color theme="0"/>
              </font>
              <fill>
                <patternFill>
                  <bgColor rgb="FFC00000"/>
                </patternFill>
              </fill>
            </x14:dxf>
          </x14:cfRule>
          <x14:cfRule type="cellIs" priority="12" operator="equal" id="{36981048-8C82-4906-BEE0-56F9A087BC42}">
            <xm:f>Lookups!$A$12</xm:f>
            <x14:dxf>
              <font>
                <b/>
                <i val="0"/>
                <color theme="0"/>
              </font>
              <fill>
                <patternFill>
                  <bgColor rgb="FFFF0000"/>
                </patternFill>
              </fill>
            </x14:dxf>
          </x14:cfRule>
          <x14:cfRule type="cellIs" priority="13" operator="equal" id="{53E622DC-2230-4E14-BEE8-C61F8940DB28}">
            <xm:f>Lookups!$A$11</xm:f>
            <x14:dxf>
              <font>
                <b/>
                <i val="0"/>
                <color theme="0"/>
              </font>
              <fill>
                <patternFill>
                  <bgColor rgb="FFFFC000"/>
                </patternFill>
              </fill>
            </x14:dxf>
          </x14:cfRule>
          <x14:cfRule type="cellIs" priority="14" operator="equal" id="{B715A594-8891-46C0-BB6C-D2EE50F1FE70}">
            <xm:f>Lookups!$A$10</xm:f>
            <x14:dxf>
              <font>
                <b/>
                <i val="0"/>
                <color theme="0"/>
              </font>
              <fill>
                <patternFill>
                  <bgColor rgb="FF00B050"/>
                </patternFill>
              </fill>
            </x14:dxf>
          </x14:cfRule>
          <xm:sqref>E1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4000000}">
          <x14:formula1>
            <xm:f>Lookups!$A$36:$A$37</xm:f>
          </x14:formula1>
          <xm:sqref>F147:F149</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0070C0"/>
    <pageSetUpPr fitToPage="1"/>
  </sheetPr>
  <dimension ref="A1:P29"/>
  <sheetViews>
    <sheetView topLeftCell="B1" workbookViewId="0">
      <selection activeCell="B2" sqref="B2:C2"/>
    </sheetView>
  </sheetViews>
  <sheetFormatPr defaultColWidth="0" defaultRowHeight="13.2" zeroHeight="1" x14ac:dyDescent="0.25"/>
  <cols>
    <col min="1" max="1" width="10.6640625" hidden="1" customWidth="1"/>
    <col min="2" max="2" width="9.109375" customWidth="1"/>
    <col min="3" max="3" width="37.6640625" customWidth="1"/>
    <col min="4" max="4" width="10.6640625" hidden="1" customWidth="1"/>
    <col min="5" max="5" width="9.109375" customWidth="1"/>
    <col min="6" max="6" width="37.6640625" customWidth="1"/>
    <col min="7" max="16" width="9.109375" hidden="1" customWidth="1"/>
    <col min="17" max="16384" width="9.109375" hidden="1"/>
  </cols>
  <sheetData>
    <row r="1" spans="1:16" ht="16.2" thickBot="1" x14ac:dyDescent="0.3">
      <c r="B1" s="362" t="str">
        <f>IF('Summary and report'!D4="","",'Summary and report'!D4&amp;IF(AND('Summary and report'!M4&lt;&gt;"",'Summary and report'!M6&lt;&gt;"")," (Assessment by "&amp;'Summary and report'!M4&amp;", "&amp;'Summary and report'!M6&amp;")",""))</f>
        <v/>
      </c>
      <c r="C1" s="363"/>
      <c r="D1" s="363"/>
      <c r="E1" s="363"/>
      <c r="F1" s="364"/>
    </row>
    <row r="2" spans="1:16" ht="13.8" thickBot="1" x14ac:dyDescent="0.3">
      <c r="B2" s="365" t="s">
        <v>461</v>
      </c>
      <c r="C2" s="365"/>
      <c r="D2" s="161"/>
      <c r="E2" s="365" t="str">
        <f>IF(SelectedLevelLetter="B", "Intermediate data would go here if selected","Intermediate: Version 2")</f>
        <v>Intermediate: Version 2</v>
      </c>
      <c r="F2" s="365"/>
      <c r="G2" s="1" t="s">
        <v>503</v>
      </c>
      <c r="L2" s="1" t="s">
        <v>504</v>
      </c>
    </row>
    <row r="3" spans="1:16" ht="13.5" customHeight="1" thickBot="1" x14ac:dyDescent="0.3">
      <c r="A3" s="1" t="s">
        <v>484</v>
      </c>
      <c r="B3" s="252" t="str">
        <f>Lookups!$S$2</f>
        <v>A.  Food Safety Management Systems</v>
      </c>
      <c r="C3" s="252"/>
      <c r="D3" s="1" t="s">
        <v>484</v>
      </c>
      <c r="E3" s="252" t="str">
        <f>Lookups!$S$2</f>
        <v>A.  Food Safety Management Systems</v>
      </c>
      <c r="F3" s="252"/>
      <c r="G3" s="138" t="s">
        <v>228</v>
      </c>
      <c r="H3" s="138" t="s">
        <v>229</v>
      </c>
      <c r="I3" s="138" t="s">
        <v>230</v>
      </c>
      <c r="J3" s="138" t="s">
        <v>231</v>
      </c>
      <c r="K3" s="139" t="s">
        <v>232</v>
      </c>
      <c r="L3" s="159" t="s">
        <v>228</v>
      </c>
      <c r="M3" s="138" t="s">
        <v>229</v>
      </c>
      <c r="N3" s="138" t="s">
        <v>230</v>
      </c>
      <c r="O3" s="138" t="s">
        <v>231</v>
      </c>
      <c r="P3" s="139" t="s">
        <v>232</v>
      </c>
    </row>
    <row r="4" spans="1:16" ht="13.8" thickBot="1" x14ac:dyDescent="0.3">
      <c r="A4" s="229" t="str">
        <f>IF(J4&gt;0,$J$3,IF(I4&gt;0,$I$3,IF(H4&gt;0,$H$3,IF(G4&gt;0,$G$3,IF(K4&gt;0,$K$3,"")))))</f>
        <v/>
      </c>
      <c r="B4" s="253" t="s">
        <v>68</v>
      </c>
      <c r="C4" s="253" t="str">
        <f>IFERROR(LEFT(VLOOKUP(B4,Checklist!$A:$B,2,FALSE),SEARCH(CHAR(10),VLOOKUP(B4,Checklist!$A:$B,2,FALSE))),VLOOKUP(B4,Checklist!$A:$B,2,FALSE))</f>
        <v xml:space="preserve">Specifications including product release
</v>
      </c>
      <c r="D4" s="229" t="str">
        <f t="shared" ref="D4:D8" si="0">IF(O4&gt;0,$O$3,IF(N4&gt;0,$N$3,IF(M4&gt;0,$M$3,IF(L4&gt;0,$L$3,IF(P4&gt;0,$P$3,"")))))</f>
        <v/>
      </c>
      <c r="E4" s="253" t="s">
        <v>486</v>
      </c>
      <c r="F4" s="253" t="str">
        <f>IFERROR(LEFT(VLOOKUP(E4,Checklist!$A:$B,2,FALSE),SEARCH(CHAR(10),VLOOKUP(E4,Checklist!$A:$B,2,FALSE))),VLOOKUP(E4,Checklist!$A:$B,2,FALSE))</f>
        <v xml:space="preserve">Traceability
</v>
      </c>
      <c r="G4">
        <f>COUNTIF(Checklist!$J:$J,'Conformity Overview'!$B4 &amp; G$3)</f>
        <v>0</v>
      </c>
      <c r="H4">
        <f>COUNTIF(Checklist!$J:$J,'Conformity Overview'!$B4 &amp; H$3)</f>
        <v>0</v>
      </c>
      <c r="I4">
        <f>COUNTIF(Checklist!$J:$J,'Conformity Overview'!$B4 &amp; I$3)</f>
        <v>0</v>
      </c>
      <c r="J4">
        <f>COUNTIF(Checklist!$J:$J,'Conformity Overview'!$B4 &amp; J$3)</f>
        <v>0</v>
      </c>
      <c r="K4" s="142">
        <f>COUNTIF(Checklist!$J:$J,'Conformity Overview'!$B4 &amp; K$3)</f>
        <v>0</v>
      </c>
      <c r="L4" s="140">
        <f>COUNTIF(Checklist!$J:$J,'Conformity Overview'!$E4 &amp; L$3)</f>
        <v>0</v>
      </c>
      <c r="M4">
        <f>COUNTIF(Checklist!$J:$J,'Conformity Overview'!$E4 &amp; M$3)</f>
        <v>0</v>
      </c>
      <c r="N4">
        <f>COUNTIF(Checklist!$J:$J,'Conformity Overview'!$E4 &amp; N$3)</f>
        <v>0</v>
      </c>
      <c r="O4">
        <f>COUNTIF(Checklist!$J:$J,'Conformity Overview'!$E4 &amp; O$3)</f>
        <v>0</v>
      </c>
      <c r="P4" s="142">
        <f>COUNTIF(Checklist!$J:$J,'Conformity Overview'!$E4 &amp; P$3)</f>
        <v>0</v>
      </c>
    </row>
    <row r="5" spans="1:16" ht="13.8" thickBot="1" x14ac:dyDescent="0.3">
      <c r="A5" s="229" t="str">
        <f t="shared" ref="A5:A29" si="1">IF(J5&gt;0,$J$3,IF(I5&gt;0,$I$3,IF(H5&gt;0,$H$3,IF(G5&gt;0,$G$3,IF(K5&gt;0,$K$3,"")))))</f>
        <v/>
      </c>
      <c r="B5" s="253" t="s">
        <v>485</v>
      </c>
      <c r="C5" s="253" t="str">
        <f>IFERROR(LEFT(VLOOKUP(B5,Checklist!$A:$B,2,FALSE),SEARCH(CHAR(10),VLOOKUP(B5,Checklist!$A:$B,2,FALSE))),VLOOKUP(B5,Checklist!$A:$B,2,FALSE))</f>
        <v xml:space="preserve">Traceability
</v>
      </c>
      <c r="D5" s="229" t="str">
        <f t="shared" si="0"/>
        <v/>
      </c>
      <c r="E5" s="253" t="s">
        <v>488</v>
      </c>
      <c r="F5" s="253" t="str">
        <f>IFERROR(LEFT(VLOOKUP(E5,Checklist!$A:$B,2,FALSE),SEARCH(CHAR(10),VLOOKUP(E5,Checklist!$A:$B,2,FALSE))),VLOOKUP(E5,Checklist!$A:$B,2,FALSE))</f>
        <v xml:space="preserve">Food Safety Incident Management
</v>
      </c>
      <c r="G5">
        <f>COUNTIF(Checklist!$J:$J,'Conformity Overview'!$B5 &amp; G$3)</f>
        <v>0</v>
      </c>
      <c r="H5">
        <f>COUNTIF(Checklist!$J:$J,'Conformity Overview'!$B5 &amp; H$3)</f>
        <v>0</v>
      </c>
      <c r="I5">
        <f>COUNTIF(Checklist!$J:$J,'Conformity Overview'!$B5 &amp; I$3)</f>
        <v>0</v>
      </c>
      <c r="J5">
        <f>COUNTIF(Checklist!$J:$J,'Conformity Overview'!$B5 &amp; J$3)</f>
        <v>0</v>
      </c>
      <c r="K5" s="142">
        <f>COUNTIF(Checklist!$J:$J,'Conformity Overview'!$B5 &amp; K$3)</f>
        <v>0</v>
      </c>
      <c r="L5" s="140">
        <f>COUNTIF(Checklist!$J:$J,'Conformity Overview'!$E5 &amp; L$3)</f>
        <v>0</v>
      </c>
      <c r="M5">
        <f>COUNTIF(Checklist!$J:$J,'Conformity Overview'!$E5 &amp; M$3)</f>
        <v>0</v>
      </c>
      <c r="N5">
        <f>COUNTIF(Checklist!$J:$J,'Conformity Overview'!$E5 &amp; N$3)</f>
        <v>0</v>
      </c>
      <c r="O5">
        <f>COUNTIF(Checklist!$J:$J,'Conformity Overview'!$E5 &amp; O$3)</f>
        <v>0</v>
      </c>
      <c r="P5" s="142">
        <f>COUNTIF(Checklist!$J:$J,'Conformity Overview'!$E5 &amp; P$3)</f>
        <v>0</v>
      </c>
    </row>
    <row r="6" spans="1:16" ht="13.8" thickBot="1" x14ac:dyDescent="0.3">
      <c r="A6" s="229" t="str">
        <f t="shared" si="1"/>
        <v/>
      </c>
      <c r="B6" s="253" t="s">
        <v>487</v>
      </c>
      <c r="C6" s="253" t="str">
        <f>IFERROR(LEFT(VLOOKUP(B6,Checklist!$A:$B,2,FALSE),SEARCH(CHAR(10),VLOOKUP(B6,Checklist!$A:$B,2,FALSE))),VLOOKUP(B6,Checklist!$A:$B,2,FALSE))</f>
        <v xml:space="preserve">Food Safety Incident Management
</v>
      </c>
      <c r="D6" s="229" t="str">
        <f t="shared" si="0"/>
        <v/>
      </c>
      <c r="E6" s="253" t="s">
        <v>69</v>
      </c>
      <c r="F6" s="253" t="str">
        <f>IFERROR(LEFT(VLOOKUP(E6,Checklist!$A:$B,2,FALSE),SEARCH(CHAR(10),VLOOKUP(E6,Checklist!$A:$B,2,FALSE))),VLOOKUP(E6,Checklist!$A:$B,2,FALSE))</f>
        <v xml:space="preserve">Management Responsibility
</v>
      </c>
      <c r="G6">
        <f>COUNTIF(Checklist!$J:$J,'Conformity Overview'!$B6 &amp; G$3)</f>
        <v>0</v>
      </c>
      <c r="H6">
        <f>COUNTIF(Checklist!$J:$J,'Conformity Overview'!$B6 &amp; H$3)</f>
        <v>0</v>
      </c>
      <c r="I6">
        <f>COUNTIF(Checklist!$J:$J,'Conformity Overview'!$B6 &amp; I$3)</f>
        <v>0</v>
      </c>
      <c r="J6">
        <f>COUNTIF(Checklist!$J:$J,'Conformity Overview'!$B6 &amp; J$3)</f>
        <v>0</v>
      </c>
      <c r="K6" s="142">
        <f>COUNTIF(Checklist!$J:$J,'Conformity Overview'!$B6 &amp; K$3)</f>
        <v>0</v>
      </c>
      <c r="L6" s="140">
        <f>COUNTIF(Checklist!$J:$J,'Conformity Overview'!$E6 &amp; L$3)</f>
        <v>0</v>
      </c>
      <c r="M6">
        <f>COUNTIF(Checklist!$J:$J,'Conformity Overview'!$E6 &amp; M$3)</f>
        <v>0</v>
      </c>
      <c r="N6">
        <f>COUNTIF(Checklist!$J:$J,'Conformity Overview'!$E6 &amp; N$3)</f>
        <v>0</v>
      </c>
      <c r="O6">
        <f>COUNTIF(Checklist!$J:$J,'Conformity Overview'!$E6 &amp; O$3)</f>
        <v>0</v>
      </c>
      <c r="P6" s="142">
        <f>COUNTIF(Checklist!$J:$J,'Conformity Overview'!$E6 &amp; P$3)</f>
        <v>0</v>
      </c>
    </row>
    <row r="7" spans="1:16" ht="13.8" thickBot="1" x14ac:dyDescent="0.3">
      <c r="A7" s="229" t="str">
        <f t="shared" si="1"/>
        <v/>
      </c>
      <c r="B7" s="253" t="s">
        <v>489</v>
      </c>
      <c r="C7" s="253" t="str">
        <f>IFERROR(LEFT(VLOOKUP(B7,Checklist!$A:$B,2,FALSE),SEARCH(CHAR(10),VLOOKUP(B7,Checklist!$A:$B,2,FALSE))),VLOOKUP(B7,Checklist!$A:$B,2,FALSE))</f>
        <v xml:space="preserve">Control of non-conforming product
</v>
      </c>
      <c r="D7" s="229" t="str">
        <f t="shared" si="0"/>
        <v/>
      </c>
      <c r="E7" s="253" t="s">
        <v>430</v>
      </c>
      <c r="F7" s="253" t="str">
        <f>IFERROR(LEFT(VLOOKUP(E7,Checklist!$A:$B,2,FALSE),SEARCH(CHAR(10),VLOOKUP(E7,Checklist!$A:$B,2,FALSE))),VLOOKUP(E7,Checklist!$A:$B,2,FALSE))</f>
        <v xml:space="preserve">General Documentation Requirements
</v>
      </c>
      <c r="G7">
        <f>COUNTIF(Checklist!$J:$J,'Conformity Overview'!$B7 &amp; G$3)</f>
        <v>0</v>
      </c>
      <c r="H7">
        <f>COUNTIF(Checklist!$J:$J,'Conformity Overview'!$B7 &amp; H$3)</f>
        <v>0</v>
      </c>
      <c r="I7">
        <f>COUNTIF(Checklist!$J:$J,'Conformity Overview'!$B7 &amp; I$3)</f>
        <v>0</v>
      </c>
      <c r="J7">
        <f>COUNTIF(Checklist!$J:$J,'Conformity Overview'!$B7 &amp; J$3)</f>
        <v>0</v>
      </c>
      <c r="K7" s="142">
        <f>COUNTIF(Checklist!$J:$J,'Conformity Overview'!$B7 &amp; K$3)</f>
        <v>0</v>
      </c>
      <c r="L7" s="140">
        <f>COUNTIF(Checklist!$J:$J,'Conformity Overview'!$E7 &amp; L$3)</f>
        <v>0</v>
      </c>
      <c r="M7">
        <f>COUNTIF(Checklist!$J:$J,'Conformity Overview'!$E7 &amp; M$3)</f>
        <v>0</v>
      </c>
      <c r="N7">
        <f>COUNTIF(Checklist!$J:$J,'Conformity Overview'!$E7 &amp; N$3)</f>
        <v>0</v>
      </c>
      <c r="O7">
        <f>COUNTIF(Checklist!$J:$J,'Conformity Overview'!$E7 &amp; O$3)</f>
        <v>0</v>
      </c>
      <c r="P7" s="142">
        <f>COUNTIF(Checklist!$J:$J,'Conformity Overview'!$E7 &amp; P$3)</f>
        <v>0</v>
      </c>
    </row>
    <row r="8" spans="1:16" ht="13.8" thickBot="1" x14ac:dyDescent="0.3">
      <c r="A8" s="229" t="str">
        <f t="shared" si="1"/>
        <v/>
      </c>
      <c r="B8" s="253" t="s">
        <v>490</v>
      </c>
      <c r="C8" s="253" t="str">
        <f>IFERROR(LEFT(VLOOKUP(B8,Checklist!$A:$B,2,FALSE),SEARCH(CHAR(10),VLOOKUP(B8,Checklist!$A:$B,2,FALSE))),VLOOKUP(B8,Checklist!$A:$B,2,FALSE))</f>
        <v xml:space="preserve">Corrective Action
</v>
      </c>
      <c r="D8" s="229" t="str">
        <f t="shared" si="0"/>
        <v/>
      </c>
      <c r="E8" s="253" t="s">
        <v>70</v>
      </c>
      <c r="F8" s="253" t="str">
        <f>IFERROR(LEFT(VLOOKUP(E8,Checklist!$A:$B,2,FALSE),SEARCH(CHAR(10),VLOOKUP(E8,Checklist!$A:$B,2,FALSE))),VLOOKUP(E8,Checklist!$A:$B,2,FALSE))</f>
        <v xml:space="preserve">Control of Measuring &amp; Monitoring Devices
</v>
      </c>
      <c r="G8">
        <f>COUNTIF(Checklist!$J:$J,'Conformity Overview'!$B8 &amp; G$3)</f>
        <v>0</v>
      </c>
      <c r="H8">
        <f>COUNTIF(Checklist!$J:$J,'Conformity Overview'!$B8 &amp; H$3)</f>
        <v>0</v>
      </c>
      <c r="I8">
        <f>COUNTIF(Checklist!$J:$J,'Conformity Overview'!$B8 &amp; I$3)</f>
        <v>0</v>
      </c>
      <c r="J8">
        <f>COUNTIF(Checklist!$J:$J,'Conformity Overview'!$B8 &amp; J$3)</f>
        <v>0</v>
      </c>
      <c r="K8" s="142">
        <f>COUNTIF(Checklist!$J:$J,'Conformity Overview'!$B8 &amp; K$3)</f>
        <v>0</v>
      </c>
      <c r="L8" s="140">
        <f>COUNTIF(Checklist!$J:$J,'Conformity Overview'!$E8 &amp; L$3)</f>
        <v>0</v>
      </c>
      <c r="M8">
        <f>COUNTIF(Checklist!$J:$J,'Conformity Overview'!$E8 &amp; M$3)</f>
        <v>0</v>
      </c>
      <c r="N8">
        <f>COUNTIF(Checklist!$J:$J,'Conformity Overview'!$E8 &amp; N$3)</f>
        <v>0</v>
      </c>
      <c r="O8">
        <f>COUNTIF(Checklist!$J:$J,'Conformity Overview'!$E8 &amp; O$3)</f>
        <v>0</v>
      </c>
      <c r="P8" s="142">
        <f>COUNTIF(Checklist!$J:$J,'Conformity Overview'!$E8 &amp; P$3)</f>
        <v>0</v>
      </c>
    </row>
    <row r="9" spans="1:16" ht="13.8" thickBot="1" x14ac:dyDescent="0.3">
      <c r="A9" s="229" t="str">
        <f t="shared" si="1"/>
        <v/>
      </c>
      <c r="B9" s="253" t="s">
        <v>177</v>
      </c>
      <c r="C9" s="253" t="str">
        <f>IFERROR(LEFT(VLOOKUP(B9,Checklist!$A:$B,2,FALSE),SEARCH(CHAR(10),VLOOKUP(B9,Checklist!$A:$B,2,FALSE))),VLOOKUP(B9,Checklist!$A:$B,2,FALSE))</f>
        <v xml:space="preserve">Management Responsibility
</v>
      </c>
      <c r="D9" s="229" t="str">
        <f t="shared" ref="D9:D14" si="2">IF(O9&gt;0,$O$3,IF(N9&gt;0,$N$3,IF(M9&gt;0,$M$3,IF(L9&gt;0,$L$3,IF(P9&gt;0,$P$3,"")))))</f>
        <v/>
      </c>
      <c r="E9" s="253" t="s">
        <v>72</v>
      </c>
      <c r="F9" s="253" t="str">
        <f>IFERROR(LEFT(VLOOKUP(E9,Checklist!$A:$B,2,FALSE),SEARCH(CHAR(10),VLOOKUP(E9,Checklist!$A:$B,2,FALSE))),VLOOKUP(E9,Checklist!$A:$B,2,FALSE))</f>
        <v xml:space="preserve">Training
</v>
      </c>
      <c r="G9">
        <f>COUNTIF(Checklist!$J:$J,'Conformity Overview'!$B9 &amp; G$3)</f>
        <v>0</v>
      </c>
      <c r="H9">
        <f>COUNTIF(Checklist!$J:$J,'Conformity Overview'!$B9 &amp; H$3)</f>
        <v>0</v>
      </c>
      <c r="I9">
        <f>COUNTIF(Checklist!$J:$J,'Conformity Overview'!$B9 &amp; I$3)</f>
        <v>0</v>
      </c>
      <c r="J9">
        <f>COUNTIF(Checklist!$J:$J,'Conformity Overview'!$B9 &amp; J$3)</f>
        <v>0</v>
      </c>
      <c r="K9" s="142">
        <f>COUNTIF(Checklist!$J:$J,'Conformity Overview'!$B9 &amp; K$3)</f>
        <v>0</v>
      </c>
      <c r="L9" s="140">
        <f>COUNTIF(Checklist!$J:$J,'Conformity Overview'!$E9 &amp; L$3)</f>
        <v>0</v>
      </c>
      <c r="M9">
        <f>COUNTIF(Checklist!$J:$J,'Conformity Overview'!$E9 &amp; M$3)</f>
        <v>0</v>
      </c>
      <c r="N9">
        <f>COUNTIF(Checklist!$J:$J,'Conformity Overview'!$E9 &amp; N$3)</f>
        <v>0</v>
      </c>
      <c r="O9">
        <f>COUNTIF(Checklist!$J:$J,'Conformity Overview'!$E9 &amp; O$3)</f>
        <v>0</v>
      </c>
      <c r="P9" s="142">
        <f>COUNTIF(Checklist!$J:$J,'Conformity Overview'!$E9 &amp; P$3)</f>
        <v>0</v>
      </c>
    </row>
    <row r="10" spans="1:16" ht="13.8" thickBot="1" x14ac:dyDescent="0.3">
      <c r="A10" s="229" t="str">
        <f t="shared" si="1"/>
        <v/>
      </c>
      <c r="B10" s="253" t="s">
        <v>179</v>
      </c>
      <c r="C10" s="253" t="str">
        <f>IFERROR(LEFT(VLOOKUP(B10,Checklist!$A:$B,2,FALSE),SEARCH(CHAR(10),VLOOKUP(B10,Checklist!$A:$B,2,FALSE))),VLOOKUP(B10,Checklist!$A:$B,2,FALSE))</f>
        <v xml:space="preserve">Record Keeping Requirements
</v>
      </c>
      <c r="D10" s="229" t="str">
        <f t="shared" si="2"/>
        <v/>
      </c>
      <c r="E10" s="253" t="s">
        <v>183</v>
      </c>
      <c r="F10" s="253" t="str">
        <f>IFERROR(LEFT(VLOOKUP(E10,Checklist!$A:$B,2,FALSE),SEARCH(CHAR(10),VLOOKUP(E10,Checklist!$A:$B,2,FALSE))),VLOOKUP(E10,Checklist!$A:$B,2,FALSE))</f>
        <v xml:space="preserve">Procedures
</v>
      </c>
      <c r="G10">
        <f>COUNTIF(Checklist!$J:$J,'Conformity Overview'!$B10 &amp; G$3)</f>
        <v>0</v>
      </c>
      <c r="H10">
        <f>COUNTIF(Checklist!$J:$J,'Conformity Overview'!$B10 &amp; H$3)</f>
        <v>0</v>
      </c>
      <c r="I10">
        <f>COUNTIF(Checklist!$J:$J,'Conformity Overview'!$B10 &amp; I$3)</f>
        <v>0</v>
      </c>
      <c r="J10">
        <f>COUNTIF(Checklist!$J:$J,'Conformity Overview'!$B10 &amp; J$3)</f>
        <v>0</v>
      </c>
      <c r="K10" s="142">
        <f>COUNTIF(Checklist!$J:$J,'Conformity Overview'!$B10 &amp; K$3)</f>
        <v>0</v>
      </c>
      <c r="L10" s="140">
        <f>COUNTIF(Checklist!$J:$J,'Conformity Overview'!$E10 &amp; L$3)</f>
        <v>0</v>
      </c>
      <c r="M10">
        <f>COUNTIF(Checklist!$J:$J,'Conformity Overview'!$E10 &amp; M$3)</f>
        <v>0</v>
      </c>
      <c r="N10">
        <f>COUNTIF(Checklist!$J:$J,'Conformity Overview'!$E10 &amp; N$3)</f>
        <v>0</v>
      </c>
      <c r="O10">
        <f>COUNTIF(Checklist!$J:$J,'Conformity Overview'!$E10 &amp; O$3)</f>
        <v>0</v>
      </c>
      <c r="P10" s="142">
        <f>COUNTIF(Checklist!$J:$J,'Conformity Overview'!$E10 &amp; P$3)</f>
        <v>0</v>
      </c>
    </row>
    <row r="11" spans="1:16" ht="13.8" thickBot="1" x14ac:dyDescent="0.3">
      <c r="A11" s="229" t="str">
        <f t="shared" si="1"/>
        <v/>
      </c>
      <c r="B11" s="253" t="s">
        <v>182</v>
      </c>
      <c r="C11" s="253" t="str">
        <f>IFERROR(LEFT(VLOOKUP(B11,Checklist!$A:$B,2,FALSE),SEARCH(CHAR(10),VLOOKUP(B11,Checklist!$A:$B,2,FALSE))),VLOOKUP(B11,Checklist!$A:$B,2,FALSE))</f>
        <v xml:space="preserve">Control of Measuring &amp; Monitoring Devices
</v>
      </c>
      <c r="D11" s="229" t="str">
        <f t="shared" si="2"/>
        <v/>
      </c>
      <c r="E11" s="253" t="s">
        <v>184</v>
      </c>
      <c r="F11" s="253" t="str">
        <f>IFERROR(LEFT(VLOOKUP(E11,Checklist!$A:$B,2,FALSE),SEARCH(CHAR(10),VLOOKUP(E11,Checklist!$A:$B,2,FALSE))),VLOOKUP(E11,Checklist!$A:$B,2,FALSE))</f>
        <v xml:space="preserve">Complaint Handling
</v>
      </c>
      <c r="G11">
        <f>COUNTIF(Checklist!$J:$J,'Conformity Overview'!$B11 &amp; G$3)</f>
        <v>0</v>
      </c>
      <c r="H11">
        <f>COUNTIF(Checklist!$J:$J,'Conformity Overview'!$B11 &amp; H$3)</f>
        <v>0</v>
      </c>
      <c r="I11">
        <f>COUNTIF(Checklist!$J:$J,'Conformity Overview'!$B11 &amp; I$3)</f>
        <v>0</v>
      </c>
      <c r="J11">
        <f>COUNTIF(Checklist!$J:$J,'Conformity Overview'!$B11 &amp; J$3)</f>
        <v>0</v>
      </c>
      <c r="K11" s="142">
        <f>COUNTIF(Checklist!$J:$J,'Conformity Overview'!$B11 &amp; K$3)</f>
        <v>0</v>
      </c>
      <c r="L11" s="140">
        <f>COUNTIF(Checklist!$J:$J,'Conformity Overview'!$E11 &amp; L$3)</f>
        <v>0</v>
      </c>
      <c r="M11">
        <f>COUNTIF(Checklist!$J:$J,'Conformity Overview'!$E11 &amp; M$3)</f>
        <v>0</v>
      </c>
      <c r="N11">
        <f>COUNTIF(Checklist!$J:$J,'Conformity Overview'!$E11 &amp; N$3)</f>
        <v>0</v>
      </c>
      <c r="O11">
        <f>COUNTIF(Checklist!$J:$J,'Conformity Overview'!$E11 &amp; O$3)</f>
        <v>0</v>
      </c>
      <c r="P11" s="142">
        <f>COUNTIF(Checklist!$J:$J,'Conformity Overview'!$E11 &amp; P$3)</f>
        <v>0</v>
      </c>
    </row>
    <row r="12" spans="1:16" ht="13.8" thickBot="1" x14ac:dyDescent="0.3">
      <c r="A12" s="229" t="str">
        <f t="shared" si="1"/>
        <v/>
      </c>
      <c r="B12" s="253" t="s">
        <v>155</v>
      </c>
      <c r="C12" s="253" t="str">
        <f>IFERROR(LEFT(VLOOKUP(B12,Checklist!$A:$B,2,FALSE),SEARCH(CHAR(10),VLOOKUP(B12,Checklist!$A:$B,2,FALSE))),VLOOKUP(B12,Checklist!$A:$B,2,FALSE))</f>
        <v xml:space="preserve">Training
</v>
      </c>
      <c r="D12" s="229" t="str">
        <f t="shared" si="2"/>
        <v/>
      </c>
      <c r="E12" s="253" t="s">
        <v>186</v>
      </c>
      <c r="F12" s="253" t="str">
        <f>IFERROR(LEFT(VLOOKUP(E12,Checklist!$A:$B,2,FALSE),SEARCH(CHAR(10),VLOOKUP(E12,Checklist!$A:$B,2,FALSE))),VLOOKUP(E12,Checklist!$A:$B,2,FALSE))</f>
        <v xml:space="preserve">Product Analysis
</v>
      </c>
      <c r="G12">
        <f>COUNTIF(Checklist!$J:$J,'Conformity Overview'!$B12 &amp; G$3)</f>
        <v>0</v>
      </c>
      <c r="H12">
        <f>COUNTIF(Checklist!$J:$J,'Conformity Overview'!$B12 &amp; H$3)</f>
        <v>0</v>
      </c>
      <c r="I12">
        <f>COUNTIF(Checklist!$J:$J,'Conformity Overview'!$B12 &amp; I$3)</f>
        <v>0</v>
      </c>
      <c r="J12">
        <f>COUNTIF(Checklist!$J:$J,'Conformity Overview'!$B12 &amp; J$3)</f>
        <v>0</v>
      </c>
      <c r="K12" s="142">
        <f>COUNTIF(Checklist!$J:$J,'Conformity Overview'!$B12 &amp; K$3)</f>
        <v>0</v>
      </c>
      <c r="L12" s="140">
        <f>COUNTIF(Checklist!$J:$J,'Conformity Overview'!$E12 &amp; L$3)</f>
        <v>0</v>
      </c>
      <c r="M12">
        <f>COUNTIF(Checklist!$J:$J,'Conformity Overview'!$E12 &amp; M$3)</f>
        <v>0</v>
      </c>
      <c r="N12">
        <f>COUNTIF(Checklist!$J:$J,'Conformity Overview'!$E12 &amp; N$3)</f>
        <v>0</v>
      </c>
      <c r="O12">
        <f>COUNTIF(Checklist!$J:$J,'Conformity Overview'!$E12 &amp; O$3)</f>
        <v>0</v>
      </c>
      <c r="P12" s="142">
        <f>COUNTIF(Checklist!$J:$J,'Conformity Overview'!$E12 &amp; P$3)</f>
        <v>0</v>
      </c>
    </row>
    <row r="13" spans="1:16" ht="13.8" thickBot="1" x14ac:dyDescent="0.3">
      <c r="A13" s="229"/>
      <c r="B13" s="253"/>
      <c r="C13" s="253"/>
      <c r="D13" s="229" t="str">
        <f t="shared" si="2"/>
        <v/>
      </c>
      <c r="E13" s="253" t="s">
        <v>188</v>
      </c>
      <c r="F13" s="253" t="str">
        <f>IFERROR(LEFT(VLOOKUP(E13,Checklist!$A:$B,2,FALSE),SEARCH(CHAR(10),VLOOKUP(E13,Checklist!$A:$B,2,FALSE))),VLOOKUP(E13,Checklist!$A:$B,2,FALSE))</f>
        <v xml:space="preserve">Purchasing
</v>
      </c>
      <c r="K13" s="142"/>
      <c r="L13" s="140">
        <f>COUNTIF(Checklist!$J:$J,'Conformity Overview'!$E13 &amp; L$3)</f>
        <v>0</v>
      </c>
      <c r="M13">
        <f>COUNTIF(Checklist!$J:$J,'Conformity Overview'!$E13 &amp; M$3)</f>
        <v>0</v>
      </c>
      <c r="N13">
        <f>COUNTIF(Checklist!$J:$J,'Conformity Overview'!$E13 &amp; N$3)</f>
        <v>0</v>
      </c>
      <c r="O13">
        <f>COUNTIF(Checklist!$J:$J,'Conformity Overview'!$E13 &amp; O$3)</f>
        <v>0</v>
      </c>
      <c r="P13" s="142">
        <f>COUNTIF(Checklist!$J:$J,'Conformity Overview'!$E13 &amp; P$3)</f>
        <v>0</v>
      </c>
    </row>
    <row r="14" spans="1:16" ht="13.8" thickBot="1" x14ac:dyDescent="0.3">
      <c r="A14" s="229"/>
      <c r="B14" s="253"/>
      <c r="C14" s="253"/>
      <c r="D14" s="229" t="str">
        <f t="shared" si="2"/>
        <v/>
      </c>
      <c r="E14" s="253" t="s">
        <v>192</v>
      </c>
      <c r="F14" s="253" t="str">
        <f>IFERROR(LEFT(VLOOKUP(E14,Checklist!$A:$B,2,FALSE),SEARCH(CHAR(10),VLOOKUP(E14,Checklist!$A:$B,2,FALSE))),VLOOKUP(E14,Checklist!$A:$B,2,FALSE))</f>
        <v xml:space="preserve">Supplier Approval and Performance Monitoring
</v>
      </c>
      <c r="K14" s="142"/>
      <c r="L14" s="140">
        <f>COUNTIF(Checklist!$J:$J,'Conformity Overview'!$E14 &amp; L$3)</f>
        <v>0</v>
      </c>
      <c r="M14">
        <f>COUNTIF(Checklist!$J:$J,'Conformity Overview'!$E14 &amp; M$3)</f>
        <v>0</v>
      </c>
      <c r="N14">
        <f>COUNTIF(Checklist!$J:$J,'Conformity Overview'!$E14 &amp; N$3)</f>
        <v>0</v>
      </c>
      <c r="O14">
        <f>COUNTIF(Checklist!$J:$J,'Conformity Overview'!$E14 &amp; O$3)</f>
        <v>0</v>
      </c>
      <c r="P14" s="142">
        <f>COUNTIF(Checklist!$J:$J,'Conformity Overview'!$E14 &amp; P$3)</f>
        <v>0</v>
      </c>
    </row>
    <row r="15" spans="1:16" ht="13.8" thickBot="1" x14ac:dyDescent="0.3">
      <c r="A15" s="229"/>
      <c r="B15" s="253"/>
      <c r="C15" s="253"/>
      <c r="D15" s="229" t="str">
        <f t="shared" ref="D15:D27" si="3">IF(O15&gt;0,$O$3,IF(N15&gt;0,$N$3,IF(M15&gt;0,$M$3,IF(L15&gt;0,$L$3,IF(P15&gt;0,$P$3,"")))))</f>
        <v/>
      </c>
      <c r="E15" s="253"/>
      <c r="F15" s="253"/>
      <c r="K15" s="142"/>
      <c r="L15" s="140"/>
      <c r="P15" s="142"/>
    </row>
    <row r="16" spans="1:16" ht="13.5" customHeight="1" thickBot="1" x14ac:dyDescent="0.3">
      <c r="A16" s="229"/>
      <c r="B16" s="252" t="str">
        <f>Lookups!$S$3</f>
        <v>B.  Good Manufacturing Practices (GMPs)</v>
      </c>
      <c r="C16" s="252"/>
      <c r="D16" s="229" t="str">
        <f t="shared" si="3"/>
        <v/>
      </c>
      <c r="E16" s="252" t="str">
        <f>Lookups!$S$3</f>
        <v>B.  Good Manufacturing Practices (GMPs)</v>
      </c>
      <c r="F16" s="252"/>
      <c r="K16" s="142"/>
      <c r="L16" s="140"/>
      <c r="P16" s="142"/>
    </row>
    <row r="17" spans="1:16" ht="13.8" thickBot="1" x14ac:dyDescent="0.3">
      <c r="A17" s="229" t="str">
        <f t="shared" si="1"/>
        <v/>
      </c>
      <c r="B17" s="253" t="s">
        <v>73</v>
      </c>
      <c r="C17" s="253" t="str">
        <f>IFERROR(LEFT(VLOOKUP(B17,Checklist!$A:$B,2,FALSE),SEARCH(CHAR(10),VLOOKUP(B17,Checklist!$A:$B,2,FALSE))),VLOOKUP(B17,Checklist!$A:$B,2,FALSE))</f>
        <v xml:space="preserve">Personal Hygiene
</v>
      </c>
      <c r="D17" s="229" t="str">
        <f t="shared" si="3"/>
        <v/>
      </c>
      <c r="E17" s="253" t="s">
        <v>421</v>
      </c>
      <c r="F17" s="253" t="str">
        <f>IFERROR(LEFT(VLOOKUP(E17,Checklist!$A:$B,2,FALSE),SEARCH(CHAR(10),VLOOKUP(E17,Checklist!$A:$B,2,FALSE))),VLOOKUP(E17,Checklist!$A:$B,2,FALSE))</f>
        <v xml:space="preserve">Storage and Transport
</v>
      </c>
      <c r="G17">
        <f>COUNTIF(Checklist!$J:$J,'Conformity Overview'!$B17 &amp; G$3)</f>
        <v>0</v>
      </c>
      <c r="H17">
        <f>COUNTIF(Checklist!$J:$J,'Conformity Overview'!$B17 &amp; H$3)</f>
        <v>0</v>
      </c>
      <c r="I17">
        <f>COUNTIF(Checklist!$J:$J,'Conformity Overview'!$B17 &amp; I$3)</f>
        <v>0</v>
      </c>
      <c r="J17">
        <f>COUNTIF(Checklist!$J:$J,'Conformity Overview'!$B17 &amp; J$3)</f>
        <v>0</v>
      </c>
      <c r="K17" s="142">
        <f>COUNTIF(Checklist!$J:$J,'Conformity Overview'!$B17 &amp; K$3)</f>
        <v>0</v>
      </c>
      <c r="L17" s="140">
        <f>COUNTIF(Checklist!$J:$J,'Conformity Overview'!$E17 &amp; L$3)</f>
        <v>0</v>
      </c>
      <c r="M17">
        <f>COUNTIF(Checklist!$J:$J,'Conformity Overview'!$E17 &amp; M$3)</f>
        <v>0</v>
      </c>
      <c r="N17">
        <f>COUNTIF(Checklist!$J:$J,'Conformity Overview'!$E17 &amp; N$3)</f>
        <v>0</v>
      </c>
      <c r="O17">
        <f>COUNTIF(Checklist!$J:$J,'Conformity Overview'!$E17 &amp; O$3)</f>
        <v>0</v>
      </c>
      <c r="P17" s="142">
        <f>COUNTIF(Checklist!$J:$J,'Conformity Overview'!$E17 &amp; P$3)</f>
        <v>0</v>
      </c>
    </row>
    <row r="18" spans="1:16" ht="13.8" thickBot="1" x14ac:dyDescent="0.3">
      <c r="A18" s="229" t="str">
        <f t="shared" si="1"/>
        <v/>
      </c>
      <c r="B18" s="253" t="s">
        <v>492</v>
      </c>
      <c r="C18" s="253" t="str">
        <f>IFERROR(LEFT(VLOOKUP(B18,Checklist!$A:$B,2,FALSE),SEARCH(CHAR(10),VLOOKUP(B18,Checklist!$A:$B,2,FALSE))),VLOOKUP(B18,Checklist!$A:$B,2,FALSE))</f>
        <v xml:space="preserve">Facility Environment
</v>
      </c>
      <c r="D18" s="229" t="str">
        <f t="shared" si="3"/>
        <v/>
      </c>
      <c r="E18" s="253" t="s">
        <v>207</v>
      </c>
      <c r="F18" s="253" t="str">
        <f>IFERROR(LEFT(VLOOKUP(E18,Checklist!$A:$B,2,FALSE),SEARCH(CHAR(10),VLOOKUP(E18,Checklist!$A:$B,2,FALSE))),VLOOKUP(E18,Checklist!$A:$B,2,FALSE))</f>
        <v xml:space="preserve">Facility and Equipment Maintenance
</v>
      </c>
      <c r="G18">
        <f>COUNTIF(Checklist!$J:$J,'Conformity Overview'!$B18 &amp; G$3)</f>
        <v>0</v>
      </c>
      <c r="H18">
        <f>COUNTIF(Checklist!$J:$J,'Conformity Overview'!$B18 &amp; H$3)</f>
        <v>0</v>
      </c>
      <c r="I18">
        <f>COUNTIF(Checklist!$J:$J,'Conformity Overview'!$B18 &amp; I$3)</f>
        <v>0</v>
      </c>
      <c r="J18">
        <f>COUNTIF(Checklist!$J:$J,'Conformity Overview'!$B18 &amp; J$3)</f>
        <v>0</v>
      </c>
      <c r="K18" s="142">
        <f>COUNTIF(Checklist!$J:$J,'Conformity Overview'!$B18 &amp; K$3)</f>
        <v>0</v>
      </c>
      <c r="L18" s="140">
        <f>COUNTIF(Checklist!$J:$J,'Conformity Overview'!$E18 &amp; L$3)</f>
        <v>0</v>
      </c>
      <c r="M18">
        <f>COUNTIF(Checklist!$J:$J,'Conformity Overview'!$E18 &amp; M$3)</f>
        <v>0</v>
      </c>
      <c r="N18">
        <f>COUNTIF(Checklist!$J:$J,'Conformity Overview'!$E18 &amp; N$3)</f>
        <v>0</v>
      </c>
      <c r="O18">
        <f>COUNTIF(Checklist!$J:$J,'Conformity Overview'!$E18 &amp; O$3)</f>
        <v>0</v>
      </c>
      <c r="P18" s="142">
        <f>COUNTIF(Checklist!$J:$J,'Conformity Overview'!$E18 &amp; P$3)</f>
        <v>0</v>
      </c>
    </row>
    <row r="19" spans="1:16" ht="13.5" customHeight="1" thickBot="1" x14ac:dyDescent="0.3">
      <c r="A19" s="229" t="str">
        <f t="shared" si="1"/>
        <v/>
      </c>
      <c r="B19" s="253" t="s">
        <v>493</v>
      </c>
      <c r="C19" s="253" t="str">
        <f>IFERROR(LEFT(VLOOKUP(B19,Checklist!$A:$B,2,FALSE),SEARCH(CHAR(10),VLOOKUP(B19,Checklist!$A:$B,2,FALSE))),VLOOKUP(B19,Checklist!$A:$B,2,FALSE))</f>
        <v xml:space="preserve">Cleaning &amp; Disinfection
</v>
      </c>
      <c r="D19" s="229"/>
      <c r="E19" s="253"/>
      <c r="F19" s="253"/>
      <c r="G19">
        <f>COUNTIF(Checklist!$J:$J,'Conformity Overview'!$B19 &amp; G$3)</f>
        <v>0</v>
      </c>
      <c r="H19">
        <f>COUNTIF(Checklist!$J:$J,'Conformity Overview'!$B19 &amp; H$3)</f>
        <v>0</v>
      </c>
      <c r="I19">
        <f>COUNTIF(Checklist!$J:$J,'Conformity Overview'!$B19 &amp; I$3)</f>
        <v>0</v>
      </c>
      <c r="J19">
        <f>COUNTIF(Checklist!$J:$J,'Conformity Overview'!$B19 &amp; J$3)</f>
        <v>0</v>
      </c>
      <c r="K19" s="142">
        <f>COUNTIF(Checklist!$J:$J,'Conformity Overview'!$B19 &amp; K$3)</f>
        <v>0</v>
      </c>
      <c r="L19" s="140"/>
      <c r="P19" s="142"/>
    </row>
    <row r="20" spans="1:16" ht="13.8" thickBot="1" x14ac:dyDescent="0.3">
      <c r="A20" s="229" t="str">
        <f t="shared" si="1"/>
        <v/>
      </c>
      <c r="B20" s="253" t="s">
        <v>74</v>
      </c>
      <c r="C20" s="253" t="str">
        <f>IFERROR(LEFT(VLOOKUP(B20,Checklist!$A:$B,2,FALSE),SEARCH(CHAR(10),VLOOKUP(B20,Checklist!$A:$B,2,FALSE))),VLOOKUP(B20,Checklist!$A:$B,2,FALSE))</f>
        <v xml:space="preserve">Product Contamination Control
</v>
      </c>
      <c r="D20" s="229"/>
      <c r="E20" s="253"/>
      <c r="F20" s="253"/>
      <c r="G20">
        <f>COUNTIF(Checklist!$J:$J,'Conformity Overview'!$B20 &amp; G$3)</f>
        <v>0</v>
      </c>
      <c r="H20">
        <f>COUNTIF(Checklist!$J:$J,'Conformity Overview'!$B20 &amp; H$3)</f>
        <v>0</v>
      </c>
      <c r="I20">
        <f>COUNTIF(Checklist!$J:$J,'Conformity Overview'!$B20 &amp; I$3)</f>
        <v>0</v>
      </c>
      <c r="J20">
        <f>COUNTIF(Checklist!$J:$J,'Conformity Overview'!$B20 &amp; J$3)</f>
        <v>0</v>
      </c>
      <c r="K20" s="142">
        <f>COUNTIF(Checklist!$J:$J,'Conformity Overview'!$B20 &amp; K$3)</f>
        <v>0</v>
      </c>
      <c r="L20" s="140"/>
      <c r="P20" s="142"/>
    </row>
    <row r="21" spans="1:16" ht="13.8" thickBot="1" x14ac:dyDescent="0.3">
      <c r="A21" s="229" t="str">
        <f t="shared" si="1"/>
        <v/>
      </c>
      <c r="B21" s="253" t="s">
        <v>494</v>
      </c>
      <c r="C21" s="253" t="str">
        <f>IFERROR(LEFT(VLOOKUP(B21,Checklist!$A:$B,2,FALSE),SEARCH(CHAR(10),VLOOKUP(B21,Checklist!$A:$B,2,FALSE))),VLOOKUP(B21,Checklist!$A:$B,2,FALSE))</f>
        <v xml:space="preserve">Pest Control
</v>
      </c>
      <c r="D21" s="229"/>
      <c r="E21" s="253"/>
      <c r="F21" s="253"/>
      <c r="G21">
        <f>COUNTIF(Checklist!$J:$J,'Conformity Overview'!$B21 &amp; G$3)</f>
        <v>0</v>
      </c>
      <c r="H21">
        <f>COUNTIF(Checklist!$J:$J,'Conformity Overview'!$B21 &amp; H$3)</f>
        <v>0</v>
      </c>
      <c r="I21">
        <f>COUNTIF(Checklist!$J:$J,'Conformity Overview'!$B21 &amp; I$3)</f>
        <v>0</v>
      </c>
      <c r="J21">
        <f>COUNTIF(Checklist!$J:$J,'Conformity Overview'!$B21 &amp; J$3)</f>
        <v>0</v>
      </c>
      <c r="K21" s="142">
        <f>COUNTIF(Checklist!$J:$J,'Conformity Overview'!$B21 &amp; K$3)</f>
        <v>0</v>
      </c>
      <c r="L21" s="140"/>
      <c r="P21" s="142"/>
    </row>
    <row r="22" spans="1:16" ht="13.8" thickBot="1" x14ac:dyDescent="0.3">
      <c r="A22" s="229" t="str">
        <f t="shared" si="1"/>
        <v/>
      </c>
      <c r="B22" s="253" t="s">
        <v>75</v>
      </c>
      <c r="C22" s="253" t="str">
        <f>IFERROR(LEFT(VLOOKUP(B22,Checklist!$A:$B,2,FALSE),SEARCH(CHAR(10),VLOOKUP(B22,Checklist!$A:$B,2,FALSE))),VLOOKUP(B22,Checklist!$A:$B,2,FALSE))</f>
        <v xml:space="preserve">Water Quality
</v>
      </c>
      <c r="D22" s="229"/>
      <c r="E22" s="253"/>
      <c r="F22" s="253"/>
      <c r="G22">
        <f>COUNTIF(Checklist!$J:$J,'Conformity Overview'!$B22 &amp; G$3)</f>
        <v>0</v>
      </c>
      <c r="H22">
        <f>COUNTIF(Checklist!$J:$J,'Conformity Overview'!$B22 &amp; H$3)</f>
        <v>0</v>
      </c>
      <c r="I22">
        <f>COUNTIF(Checklist!$J:$J,'Conformity Overview'!$B22 &amp; I$3)</f>
        <v>0</v>
      </c>
      <c r="J22">
        <f>COUNTIF(Checklist!$J:$J,'Conformity Overview'!$B22 &amp; J$3)</f>
        <v>0</v>
      </c>
      <c r="K22" s="142">
        <f>COUNTIF(Checklist!$J:$J,'Conformity Overview'!$B22 &amp; K$3)</f>
        <v>0</v>
      </c>
      <c r="L22" s="140"/>
      <c r="P22" s="142"/>
    </row>
    <row r="23" spans="1:16" ht="13.8" thickBot="1" x14ac:dyDescent="0.3">
      <c r="A23" s="229" t="str">
        <f t="shared" si="1"/>
        <v/>
      </c>
      <c r="B23" s="253" t="s">
        <v>201</v>
      </c>
      <c r="C23" s="253" t="str">
        <f>IFERROR(LEFT(VLOOKUP(B23,Checklist!$A:$B,2,FALSE),SEARCH(CHAR(10),VLOOKUP(B23,Checklist!$A:$B,2,FALSE))),VLOOKUP(B23,Checklist!$A:$B,2,FALSE))</f>
        <v xml:space="preserve">Staff Facilities
</v>
      </c>
      <c r="D23" s="229"/>
      <c r="E23" s="253"/>
      <c r="F23" s="253"/>
      <c r="G23">
        <f>COUNTIF(Checklist!$J:$J,'Conformity Overview'!$B23 &amp; G$3)</f>
        <v>0</v>
      </c>
      <c r="H23">
        <f>COUNTIF(Checklist!$J:$J,'Conformity Overview'!$B23 &amp; H$3)</f>
        <v>0</v>
      </c>
      <c r="I23">
        <f>COUNTIF(Checklist!$J:$J,'Conformity Overview'!$B23 &amp; I$3)</f>
        <v>0</v>
      </c>
      <c r="J23">
        <f>COUNTIF(Checklist!$J:$J,'Conformity Overview'!$B23 &amp; J$3)</f>
        <v>0</v>
      </c>
      <c r="K23" s="142">
        <f>COUNTIF(Checklist!$J:$J,'Conformity Overview'!$B23 &amp; K$3)</f>
        <v>0</v>
      </c>
      <c r="L23" s="140"/>
      <c r="P23" s="142"/>
    </row>
    <row r="24" spans="1:16" ht="13.8" thickBot="1" x14ac:dyDescent="0.3">
      <c r="A24" s="229" t="str">
        <f t="shared" si="1"/>
        <v/>
      </c>
      <c r="B24" s="253" t="s">
        <v>204</v>
      </c>
      <c r="C24" s="253" t="str">
        <f>IFERROR(LEFT(VLOOKUP(B24,Checklist!$A:$B,2,FALSE),SEARCH(CHAR(10),VLOOKUP(B24,Checklist!$A:$B,2,FALSE))),VLOOKUP(B24,Checklist!$A:$B,2,FALSE))</f>
        <v xml:space="preserve">Waste Management
</v>
      </c>
      <c r="D24" s="229"/>
      <c r="E24" s="253"/>
      <c r="F24" s="253"/>
      <c r="G24">
        <f>COUNTIF(Checklist!$J:$J,'Conformity Overview'!$B24 &amp; G$3)</f>
        <v>0</v>
      </c>
      <c r="H24">
        <f>COUNTIF(Checklist!$J:$J,'Conformity Overview'!$B24 &amp; H$3)</f>
        <v>0</v>
      </c>
      <c r="I24">
        <f>COUNTIF(Checklist!$J:$J,'Conformity Overview'!$B24 &amp; I$3)</f>
        <v>0</v>
      </c>
      <c r="J24">
        <f>COUNTIF(Checklist!$J:$J,'Conformity Overview'!$B24 &amp; J$3)</f>
        <v>0</v>
      </c>
      <c r="K24" s="142">
        <f>COUNTIF(Checklist!$J:$J,'Conformity Overview'!$B24 &amp; K$3)</f>
        <v>0</v>
      </c>
      <c r="L24" s="140"/>
      <c r="P24" s="142"/>
    </row>
    <row r="25" spans="1:16" ht="13.8" thickBot="1" x14ac:dyDescent="0.3">
      <c r="A25" s="229" t="str">
        <f t="shared" si="1"/>
        <v/>
      </c>
      <c r="B25" s="253" t="s">
        <v>417</v>
      </c>
      <c r="C25" s="253" t="str">
        <f>IFERROR(LEFT(VLOOKUP(B25,Checklist!$A:$B,2,FALSE),SEARCH(CHAR(10),VLOOKUP(B25,Checklist!$A:$B,2,FALSE))),VLOOKUP(B25,Checklist!$A:$B,2,FALSE))</f>
        <v xml:space="preserve">Storage and Transport
</v>
      </c>
      <c r="D25" s="229"/>
      <c r="E25" s="253"/>
      <c r="F25" s="253"/>
      <c r="G25">
        <f>COUNTIF(Checklist!$J:$J,'Conformity Overview'!$B25 &amp; G$3)</f>
        <v>0</v>
      </c>
      <c r="H25">
        <f>COUNTIF(Checklist!$J:$J,'Conformity Overview'!$B25 &amp; H$3)</f>
        <v>0</v>
      </c>
      <c r="I25">
        <f>COUNTIF(Checklist!$J:$J,'Conformity Overview'!$B25 &amp; I$3)</f>
        <v>0</v>
      </c>
      <c r="J25">
        <f>COUNTIF(Checklist!$J:$J,'Conformity Overview'!$B25 &amp; J$3)</f>
        <v>0</v>
      </c>
      <c r="K25" s="142">
        <f>COUNTIF(Checklist!$J:$J,'Conformity Overview'!$B25 &amp; K$3)</f>
        <v>0</v>
      </c>
      <c r="L25" s="140"/>
      <c r="P25" s="142"/>
    </row>
    <row r="26" spans="1:16" ht="13.8" thickBot="1" x14ac:dyDescent="0.3">
      <c r="A26" s="229"/>
      <c r="B26" s="253"/>
      <c r="C26" s="253"/>
      <c r="D26" s="229"/>
      <c r="E26" s="253"/>
      <c r="F26" s="253"/>
      <c r="K26" s="142"/>
      <c r="L26" s="140"/>
      <c r="P26" s="142"/>
    </row>
    <row r="27" spans="1:16" ht="13.5" customHeight="1" thickBot="1" x14ac:dyDescent="0.3">
      <c r="A27" s="229"/>
      <c r="B27" s="252" t="str">
        <f>Lookups!$S$4</f>
        <v>C. Control of Food Hazards</v>
      </c>
      <c r="C27" s="252"/>
      <c r="D27" s="229" t="str">
        <f t="shared" si="3"/>
        <v/>
      </c>
      <c r="E27" s="252" t="str">
        <f>Lookups!$S$4</f>
        <v>C. Control of Food Hazards</v>
      </c>
      <c r="F27" s="252"/>
      <c r="K27" s="142"/>
      <c r="L27" s="140"/>
      <c r="P27" s="142"/>
    </row>
    <row r="28" spans="1:16" ht="13.5" customHeight="1" thickBot="1" x14ac:dyDescent="0.3">
      <c r="A28" s="229" t="str">
        <f t="shared" si="1"/>
        <v/>
      </c>
      <c r="B28" s="253" t="s">
        <v>76</v>
      </c>
      <c r="C28" s="253" t="str">
        <f>IFERROR(LEFT(VLOOKUP(B28,Checklist!$A:$B,2,FALSE),SEARCH(CHAR(10),VLOOKUP(B28,Checklist!$A:$B,2,FALSE))),VLOOKUP(B28,Checklist!$A:$B,2,FALSE))</f>
        <v xml:space="preserve">Preliminary tasks
</v>
      </c>
      <c r="D28" s="229" t="str">
        <f t="shared" ref="D28:D29" si="4">IF(O28&gt;0,$O$3,IF(N28&gt;0,$N$3,IF(M28&gt;0,$M$3,IF(L28&gt;0,$L$3,IF(P28&gt;0,$P$3,"")))))</f>
        <v/>
      </c>
      <c r="E28" s="253" t="s">
        <v>208</v>
      </c>
      <c r="F28" s="253" t="str">
        <f>IFERROR(LEFT(VLOOKUP(E28,Checklist!$A:$B,2,FALSE),SEARCH(CHAR(10),VLOOKUP(E28,Checklist!$A:$B,2,FALSE))),VLOOKUP(E28,Checklist!$A:$B,2,FALSE))</f>
        <v xml:space="preserve">HACCP
</v>
      </c>
      <c r="G28">
        <f>COUNTIF(Checklist!$J:$J,'Conformity Overview'!$B28 &amp; G$3)</f>
        <v>0</v>
      </c>
      <c r="H28">
        <f>COUNTIF(Checklist!$J:$J,'Conformity Overview'!$B28 &amp; H$3)</f>
        <v>0</v>
      </c>
      <c r="I28">
        <f>COUNTIF(Checklist!$J:$J,'Conformity Overview'!$B28 &amp; I$3)</f>
        <v>0</v>
      </c>
      <c r="J28">
        <f>COUNTIF(Checklist!$J:$J,'Conformity Overview'!$B28 &amp; J$3)</f>
        <v>0</v>
      </c>
      <c r="K28" s="142">
        <f>COUNTIF(Checklist!$J:$J,'Conformity Overview'!$B28 &amp; K$3)</f>
        <v>0</v>
      </c>
      <c r="L28" s="140">
        <f>COUNTIF(Checklist!$J:$J,'Conformity Overview'!$E28 &amp; L$3)</f>
        <v>0</v>
      </c>
      <c r="M28">
        <f>COUNTIF(Checklist!$J:$J,'Conformity Overview'!$E28 &amp; M$3)</f>
        <v>0</v>
      </c>
      <c r="N28">
        <f>COUNTIF(Checklist!$J:$J,'Conformity Overview'!$E28 &amp; N$3)</f>
        <v>0</v>
      </c>
      <c r="O28">
        <f>COUNTIF(Checklist!$J:$J,'Conformity Overview'!$E28 &amp; O$3)</f>
        <v>0</v>
      </c>
      <c r="P28" s="142">
        <f>COUNTIF(Checklist!$J:$J,'Conformity Overview'!$E28 &amp; P$3)</f>
        <v>0</v>
      </c>
    </row>
    <row r="29" spans="1:16" ht="13.8" thickBot="1" x14ac:dyDescent="0.3">
      <c r="A29" s="229" t="str">
        <f t="shared" si="1"/>
        <v/>
      </c>
      <c r="B29" s="253" t="s">
        <v>495</v>
      </c>
      <c r="C29" s="253" t="str">
        <f>IFERROR(LEFT(VLOOKUP(B29,Checklist!$A:$B,2,FALSE),SEARCH(CHAR(10),VLOOKUP(B29,Checklist!$A:$B,2,FALSE))),VLOOKUP(B29,Checklist!$A:$B,2,FALSE))</f>
        <v xml:space="preserve">Control of Allergens
</v>
      </c>
      <c r="D29" s="229" t="str">
        <f t="shared" si="4"/>
        <v/>
      </c>
      <c r="E29" s="253" t="s">
        <v>221</v>
      </c>
      <c r="F29" s="253" t="str">
        <f>IFERROR(LEFT(VLOOKUP(E29,Checklist!$A:$B,2,FALSE),SEARCH(CHAR(10),VLOOKUP(E29,Checklist!$A:$B,2,FALSE))),VLOOKUP(E29,Checklist!$A:$B,2,FALSE))</f>
        <v xml:space="preserve">Food Defence
</v>
      </c>
      <c r="G29" s="145">
        <f>COUNTIF(Checklist!$J:$J,'Conformity Overview'!$B29 &amp; G$3)</f>
        <v>0</v>
      </c>
      <c r="H29" s="145">
        <f>COUNTIF(Checklist!$J:$J,'Conformity Overview'!$B29 &amp; H$3)</f>
        <v>0</v>
      </c>
      <c r="I29" s="145">
        <f>COUNTIF(Checklist!$J:$J,'Conformity Overview'!$B29 &amp; I$3)</f>
        <v>0</v>
      </c>
      <c r="J29" s="145">
        <f>COUNTIF(Checklist!$J:$J,'Conformity Overview'!$B29 &amp; J$3)</f>
        <v>0</v>
      </c>
      <c r="K29" s="158">
        <f>COUNTIF(Checklist!$J:$J,'Conformity Overview'!$B29 &amp; K$3)</f>
        <v>0</v>
      </c>
      <c r="L29" s="144">
        <f>COUNTIF(Checklist!$J:$J,'Conformity Overview'!$E29 &amp; L$3)</f>
        <v>0</v>
      </c>
      <c r="M29" s="145">
        <f>COUNTIF(Checklist!$J:$J,'Conformity Overview'!$E29 &amp; M$3)</f>
        <v>0</v>
      </c>
      <c r="N29" s="145">
        <f>COUNTIF(Checklist!$J:$J,'Conformity Overview'!$E29 &amp; N$3)</f>
        <v>0</v>
      </c>
      <c r="O29" s="145">
        <f>COUNTIF(Checklist!$J:$J,'Conformity Overview'!$E29 &amp; O$3)</f>
        <v>0</v>
      </c>
      <c r="P29" s="158">
        <f>COUNTIF(Checklist!$J:$J,'Conformity Overview'!$E29 &amp; P$3)</f>
        <v>0</v>
      </c>
    </row>
  </sheetData>
  <sheetProtection sheet="1" objects="1" scenarios="1"/>
  <sortState xmlns:xlrd2="http://schemas.microsoft.com/office/spreadsheetml/2017/richdata2" ref="B4:C17">
    <sortCondition ref="B4"/>
  </sortState>
  <mergeCells count="3">
    <mergeCell ref="B1:F1"/>
    <mergeCell ref="B2:C2"/>
    <mergeCell ref="E2:F2"/>
  </mergeCells>
  <conditionalFormatting sqref="E3:F29">
    <cfRule type="expression" dxfId="6" priority="61" stopIfTrue="1">
      <formula>SelectedLevelLetter="B"</formula>
    </cfRule>
  </conditionalFormatting>
  <pageMargins left="0.7" right="0.7" top="0.75" bottom="0.75" header="0.3" footer="0.3"/>
  <pageSetup paperSize="9" scale="94" orientation="portrait" horizontalDpi="1200" verticalDpi="1200"/>
  <headerFooter>
    <oddHeader>&amp;CConformity Overview</oddHeader>
    <oddFooter>&amp;CGFSI Global Markets Programme Manufacturing: Edition 2 April 2015</oddFooter>
  </headerFooter>
  <extLst>
    <ext xmlns:x14="http://schemas.microsoft.com/office/spreadsheetml/2009/9/main" uri="{78C0D931-6437-407d-A8EE-F0AAD7539E65}">
      <x14:conditionalFormattings>
        <x14:conditionalFormatting xmlns:xm="http://schemas.microsoft.com/office/excel/2006/main">
          <x14:cfRule type="expression" priority="62" stopIfTrue="1" id="{6B0A8AE6-07C8-4189-B482-963F34BA3A76}">
            <xm:f>A4=Lookups!$A$14</xm:f>
            <x14:dxf>
              <fill>
                <patternFill>
                  <bgColor theme="0" tint="-0.14996795556505021"/>
                </patternFill>
              </fill>
            </x14:dxf>
          </x14:cfRule>
          <x14:cfRule type="expression" priority="65" stopIfTrue="1" id="{977BDB98-88E7-4B9B-9AE8-239F1655E7C9}">
            <xm:f>A4=Lookups!$A$13</xm:f>
            <x14:dxf>
              <font>
                <b/>
                <i val="0"/>
                <color theme="0"/>
              </font>
              <fill>
                <patternFill>
                  <bgColor theme="1"/>
                </patternFill>
              </fill>
            </x14:dxf>
          </x14:cfRule>
          <x14:cfRule type="expression" priority="66" stopIfTrue="1" id="{8A5D7DB2-D272-4143-AE64-A11D52E9ED17}">
            <xm:f>A4=Lookups!$A$12</xm:f>
            <x14:dxf>
              <font>
                <b/>
                <i val="0"/>
                <color theme="0"/>
              </font>
              <fill>
                <patternFill>
                  <bgColor rgb="FFFF0000"/>
                </patternFill>
              </fill>
            </x14:dxf>
          </x14:cfRule>
          <x14:cfRule type="expression" priority="67" stopIfTrue="1" id="{091F322A-A64A-4122-89F0-2844500A27A7}">
            <xm:f>A4=Lookups!$A$11</xm:f>
            <x14:dxf>
              <font>
                <b/>
                <i val="0"/>
                <color theme="0"/>
              </font>
              <fill>
                <patternFill>
                  <bgColor rgb="FFFFC000"/>
                </patternFill>
              </fill>
            </x14:dxf>
          </x14:cfRule>
          <x14:cfRule type="expression" priority="68" stopIfTrue="1" id="{00AEF41F-3E77-4AC7-A224-13AF9659F77D}">
            <xm:f>A4=Lookups!$A$10</xm:f>
            <x14:dxf>
              <font>
                <b/>
                <i val="0"/>
                <color theme="0"/>
              </font>
              <fill>
                <patternFill>
                  <bgColor rgb="FF00B050"/>
                </patternFill>
              </fill>
            </x14:dxf>
          </x14:cfRule>
          <xm:sqref>B4:B29 E4:E29</xm:sqref>
        </x14:conditionalFormatting>
      </x14:conditionalFormatting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0070C0"/>
    <pageSetUpPr fitToPage="1"/>
  </sheetPr>
  <dimension ref="A1:D36"/>
  <sheetViews>
    <sheetView workbookViewId="0"/>
  </sheetViews>
  <sheetFormatPr defaultColWidth="0" defaultRowHeight="13.2" zeroHeight="1" x14ac:dyDescent="0.25"/>
  <cols>
    <col min="1" max="1" width="27.33203125" bestFit="1" customWidth="1"/>
    <col min="2" max="2" width="39" style="228" customWidth="1"/>
    <col min="3" max="3" width="59" style="273" customWidth="1"/>
    <col min="4" max="4" width="0" hidden="1" customWidth="1"/>
    <col min="5" max="16384" width="9.109375" hidden="1"/>
  </cols>
  <sheetData>
    <row r="1" spans="1:4" ht="26.4" x14ac:dyDescent="0.25">
      <c r="A1" s="105" t="s">
        <v>460</v>
      </c>
      <c r="B1" s="105" t="s">
        <v>480</v>
      </c>
      <c r="C1" s="272" t="s">
        <v>500</v>
      </c>
    </row>
    <row r="2" spans="1:4" x14ac:dyDescent="0.25">
      <c r="A2" s="254"/>
      <c r="B2" s="254" t="str">
        <f>IF(A2="","-",IFERROR(VLOOKUP(A2,'Conformity Overview'!B:C,2,FALSE),"") &amp; IFERROR(VLOOKUP(A2,'Conformity Overview'!E:F,2,FALSE),""))</f>
        <v>-</v>
      </c>
      <c r="C2" s="271" t="s">
        <v>647</v>
      </c>
    </row>
    <row r="3" spans="1:4" x14ac:dyDescent="0.25">
      <c r="A3" s="255"/>
      <c r="B3" s="254" t="str">
        <f>IF(A3="","-",IFERROR(VLOOKUP(A3,'Conformity Overview'!B:C,2,FALSE),"") &amp; IFERROR(VLOOKUP(A3,'Conformity Overview'!E:F,2,FALSE),""))</f>
        <v>-</v>
      </c>
      <c r="C3" s="274"/>
      <c r="D3" s="274"/>
    </row>
    <row r="4" spans="1:4" hidden="1" x14ac:dyDescent="0.25">
      <c r="A4" s="298"/>
      <c r="B4" s="298" t="str">
        <f>IF(A4="","-",IFERROR(VLOOKUP(A4,'Conformity Overview'!B:C,2,FALSE),"") &amp; IFERROR(VLOOKUP(A4,'Conformity Overview'!E:F,2,FALSE),""))</f>
        <v>-</v>
      </c>
      <c r="C4" s="274"/>
      <c r="D4" s="274"/>
    </row>
    <row r="5" spans="1:4" hidden="1" x14ac:dyDescent="0.25">
      <c r="A5" s="298"/>
      <c r="B5" s="298" t="str">
        <f>IF(A5="","-",IFERROR(VLOOKUP(A5,'Conformity Overview'!B:C,2,FALSE),"") &amp; IFERROR(VLOOKUP(A5,'Conformity Overview'!E:F,2,FALSE),""))</f>
        <v>-</v>
      </c>
      <c r="C5" s="274"/>
      <c r="D5" s="274"/>
    </row>
    <row r="6" spans="1:4" hidden="1" x14ac:dyDescent="0.25">
      <c r="A6" s="298"/>
      <c r="B6" s="298" t="str">
        <f>IF(A6="","-",IFERROR(VLOOKUP(A6,'Conformity Overview'!B:C,2,FALSE),"") &amp; IFERROR(VLOOKUP(A6,'Conformity Overview'!E:F,2,FALSE),""))</f>
        <v>-</v>
      </c>
      <c r="C6" s="274"/>
      <c r="D6" s="274"/>
    </row>
    <row r="7" spans="1:4" hidden="1" x14ac:dyDescent="0.25">
      <c r="A7" s="298"/>
      <c r="B7" s="298" t="str">
        <f>IF(A7="","-",IFERROR(VLOOKUP(A7,'Conformity Overview'!B:C,2,FALSE),"") &amp; IFERROR(VLOOKUP(A7,'Conformity Overview'!E:F,2,FALSE),""))</f>
        <v>-</v>
      </c>
      <c r="C7" s="274"/>
      <c r="D7" s="274"/>
    </row>
    <row r="8" spans="1:4" hidden="1" x14ac:dyDescent="0.25">
      <c r="A8" s="298"/>
      <c r="B8" s="298" t="str">
        <f>IF(A8="","-",IFERROR(VLOOKUP(A8,'Conformity Overview'!B:C,2,FALSE),"") &amp; IFERROR(VLOOKUP(A8,'Conformity Overview'!E:F,2,FALSE),""))</f>
        <v>-</v>
      </c>
      <c r="C8" s="274"/>
      <c r="D8" s="274"/>
    </row>
    <row r="9" spans="1:4" hidden="1" x14ac:dyDescent="0.25">
      <c r="A9" s="298"/>
      <c r="B9" s="298" t="str">
        <f>IF(A9="","-",IFERROR(VLOOKUP(A9,'Conformity Overview'!B:C,2,FALSE),"") &amp; IFERROR(VLOOKUP(A9,'Conformity Overview'!E:F,2,FALSE),""))</f>
        <v>-</v>
      </c>
      <c r="C9" s="274"/>
      <c r="D9" s="274"/>
    </row>
    <row r="10" spans="1:4" hidden="1" x14ac:dyDescent="0.25">
      <c r="A10" s="298"/>
      <c r="B10" s="298" t="str">
        <f>IF(A10="","-",IFERROR(VLOOKUP(A10,'Conformity Overview'!B:C,2,FALSE),"") &amp; IFERROR(VLOOKUP(A10,'Conformity Overview'!E:F,2,FALSE),""))</f>
        <v>-</v>
      </c>
      <c r="C10" s="274"/>
      <c r="D10" s="274"/>
    </row>
    <row r="11" spans="1:4" hidden="1" x14ac:dyDescent="0.25">
      <c r="A11" s="298"/>
      <c r="B11" s="298" t="str">
        <f>IF(A11="","-",IFERROR(VLOOKUP(A11,'Conformity Overview'!B:C,2,FALSE),"") &amp; IFERROR(VLOOKUP(A11,'Conformity Overview'!E:F,2,FALSE),""))</f>
        <v>-</v>
      </c>
      <c r="C11" s="274"/>
      <c r="D11" s="274"/>
    </row>
    <row r="12" spans="1:4" hidden="1" x14ac:dyDescent="0.25">
      <c r="A12" s="298"/>
      <c r="B12" s="298" t="str">
        <f>IF(A12="","-",IFERROR(VLOOKUP(A12,'Conformity Overview'!B:C,2,FALSE),"") &amp; IFERROR(VLOOKUP(A12,'Conformity Overview'!E:F,2,FALSE),""))</f>
        <v>-</v>
      </c>
      <c r="C12" s="274"/>
      <c r="D12" s="274"/>
    </row>
    <row r="13" spans="1:4" hidden="1" x14ac:dyDescent="0.25">
      <c r="A13" s="298"/>
      <c r="B13" s="298" t="str">
        <f>IF(A13="","-",IFERROR(VLOOKUP(A13,'Conformity Overview'!B:C,2,FALSE),"") &amp; IFERROR(VLOOKUP(A13,'Conformity Overview'!E:F,2,FALSE),""))</f>
        <v>-</v>
      </c>
      <c r="C13" s="274"/>
      <c r="D13" s="274"/>
    </row>
    <row r="14" spans="1:4" hidden="1" x14ac:dyDescent="0.25">
      <c r="A14" s="298"/>
      <c r="B14" s="298" t="str">
        <f>IF(A14="","-",IFERROR(VLOOKUP(A14,'Conformity Overview'!B:C,2,FALSE),"") &amp; IFERROR(VLOOKUP(A14,'Conformity Overview'!E:F,2,FALSE),""))</f>
        <v>-</v>
      </c>
      <c r="C14" s="274"/>
      <c r="D14" s="274"/>
    </row>
    <row r="15" spans="1:4" hidden="1" x14ac:dyDescent="0.25">
      <c r="A15" s="298"/>
      <c r="B15" s="298" t="str">
        <f>IF(A15="","-",IFERROR(VLOOKUP(A15,'Conformity Overview'!B:C,2,FALSE),"") &amp; IFERROR(VLOOKUP(A15,'Conformity Overview'!E:F,2,FALSE),""))</f>
        <v>-</v>
      </c>
      <c r="C15" s="274"/>
      <c r="D15" s="274"/>
    </row>
    <row r="16" spans="1:4" hidden="1" x14ac:dyDescent="0.25">
      <c r="A16" s="298"/>
      <c r="B16" s="298" t="str">
        <f>IF(A16="","-",IFERROR(VLOOKUP(A16,'Conformity Overview'!B:C,2,FALSE),"") &amp; IFERROR(VLOOKUP(A16,'Conformity Overview'!E:F,2,FALSE),""))</f>
        <v>-</v>
      </c>
      <c r="C16" s="274"/>
      <c r="D16" s="274"/>
    </row>
    <row r="17" spans="1:4" hidden="1" x14ac:dyDescent="0.25">
      <c r="A17" s="298"/>
      <c r="B17" s="298" t="str">
        <f>IF(A17="","-",IFERROR(VLOOKUP(A17,'Conformity Overview'!B:C,2,FALSE),"") &amp; IFERROR(VLOOKUP(A17,'Conformity Overview'!E:F,2,FALSE),""))</f>
        <v>-</v>
      </c>
      <c r="C17" s="274"/>
      <c r="D17" s="274"/>
    </row>
    <row r="18" spans="1:4" hidden="1" x14ac:dyDescent="0.25">
      <c r="A18" s="298"/>
      <c r="B18" s="298" t="str">
        <f>IF(A18="","-",IFERROR(VLOOKUP(A18,'Conformity Overview'!B:C,2,FALSE),"") &amp; IFERROR(VLOOKUP(A18,'Conformity Overview'!E:F,2,FALSE),""))</f>
        <v>-</v>
      </c>
      <c r="C18" s="274"/>
      <c r="D18" s="274"/>
    </row>
    <row r="19" spans="1:4" hidden="1" x14ac:dyDescent="0.25">
      <c r="A19" s="298"/>
      <c r="B19" s="298" t="str">
        <f>IF(A19="","-",IFERROR(VLOOKUP(A19,'Conformity Overview'!B:C,2,FALSE),"") &amp; IFERROR(VLOOKUP(A19,'Conformity Overview'!E:F,2,FALSE),""))</f>
        <v>-</v>
      </c>
      <c r="C19" s="274"/>
      <c r="D19" s="274"/>
    </row>
    <row r="20" spans="1:4" hidden="1" x14ac:dyDescent="0.25">
      <c r="A20" s="298"/>
      <c r="B20" s="298" t="str">
        <f>IF(A20="","-",IFERROR(VLOOKUP(A20,'Conformity Overview'!B:C,2,FALSE),"") &amp; IFERROR(VLOOKUP(A20,'Conformity Overview'!E:F,2,FALSE),""))</f>
        <v>-</v>
      </c>
      <c r="C20" s="274"/>
      <c r="D20" s="274"/>
    </row>
    <row r="21" spans="1:4" hidden="1" x14ac:dyDescent="0.25">
      <c r="A21" s="298"/>
      <c r="B21" s="298" t="str">
        <f>IF(A21="","-",IFERROR(VLOOKUP(A21,'Conformity Overview'!B:C,2,FALSE),"") &amp; IFERROR(VLOOKUP(A21,'Conformity Overview'!E:F,2,FALSE),""))</f>
        <v>-</v>
      </c>
      <c r="C21" s="274"/>
      <c r="D21" s="274"/>
    </row>
    <row r="22" spans="1:4" hidden="1" x14ac:dyDescent="0.25">
      <c r="A22" s="298"/>
      <c r="B22" s="298" t="str">
        <f>IF(A22="","-",IFERROR(VLOOKUP(A22,'Conformity Overview'!B:C,2,FALSE),"") &amp; IFERROR(VLOOKUP(A22,'Conformity Overview'!E:F,2,FALSE),""))</f>
        <v>-</v>
      </c>
      <c r="C22" s="274"/>
      <c r="D22" s="274"/>
    </row>
    <row r="23" spans="1:4" hidden="1" x14ac:dyDescent="0.25">
      <c r="A23" s="298"/>
      <c r="B23" s="298" t="str">
        <f>IF(A23="","-",IFERROR(VLOOKUP(A23,'Conformity Overview'!B:C,2,FALSE),"") &amp; IFERROR(VLOOKUP(A23,'Conformity Overview'!E:F,2,FALSE),""))</f>
        <v>-</v>
      </c>
      <c r="C23" s="274"/>
      <c r="D23" s="274"/>
    </row>
    <row r="24" spans="1:4" hidden="1" x14ac:dyDescent="0.25">
      <c r="A24" s="298"/>
      <c r="B24" s="298" t="str">
        <f>IF(A24="","-",IFERROR(VLOOKUP(A24,'Conformity Overview'!B:C,2,FALSE),"") &amp; IFERROR(VLOOKUP(A24,'Conformity Overview'!E:F,2,FALSE),""))</f>
        <v>-</v>
      </c>
      <c r="C24" s="274"/>
      <c r="D24" s="274"/>
    </row>
    <row r="25" spans="1:4" hidden="1" x14ac:dyDescent="0.25">
      <c r="A25" s="298"/>
      <c r="B25" s="298" t="str">
        <f>IF(A25="","-",IFERROR(VLOOKUP(A25,'Conformity Overview'!B:C,2,FALSE),"") &amp; IFERROR(VLOOKUP(A25,'Conformity Overview'!E:F,2,FALSE),""))</f>
        <v>-</v>
      </c>
      <c r="C25" s="274"/>
      <c r="D25" s="274"/>
    </row>
    <row r="26" spans="1:4" hidden="1" x14ac:dyDescent="0.25">
      <c r="A26" s="298"/>
      <c r="B26" s="298" t="str">
        <f>IF(A26="","-",IFERROR(VLOOKUP(A26,'Conformity Overview'!B:C,2,FALSE),"") &amp; IFERROR(VLOOKUP(A26,'Conformity Overview'!E:F,2,FALSE),""))</f>
        <v>-</v>
      </c>
      <c r="C26" s="274"/>
      <c r="D26" s="274"/>
    </row>
    <row r="27" spans="1:4" hidden="1" x14ac:dyDescent="0.25">
      <c r="A27" s="298"/>
      <c r="B27" s="298" t="str">
        <f>IF(A27="","-",IFERROR(VLOOKUP(A27,'Conformity Overview'!B:C,2,FALSE),"") &amp; IFERROR(VLOOKUP(A27,'Conformity Overview'!E:F,2,FALSE),""))</f>
        <v>-</v>
      </c>
      <c r="C27" s="274"/>
      <c r="D27" s="274"/>
    </row>
    <row r="28" spans="1:4" hidden="1" x14ac:dyDescent="0.25">
      <c r="A28" s="298"/>
      <c r="B28" s="298" t="str">
        <f>IF(A28="","-",IFERROR(VLOOKUP(A28,'Conformity Overview'!B:C,2,FALSE),"") &amp; IFERROR(VLOOKUP(A28,'Conformity Overview'!E:F,2,FALSE),""))</f>
        <v>-</v>
      </c>
      <c r="C28" s="274"/>
      <c r="D28" s="274"/>
    </row>
    <row r="29" spans="1:4" hidden="1" x14ac:dyDescent="0.25">
      <c r="A29" s="298"/>
      <c r="B29" s="298" t="str">
        <f>IF(A29="","-",IFERROR(VLOOKUP(A29,'Conformity Overview'!B:C,2,FALSE),"") &amp; IFERROR(VLOOKUP(A29,'Conformity Overview'!E:F,2,FALSE),""))</f>
        <v>-</v>
      </c>
      <c r="C29" s="274"/>
      <c r="D29" s="274"/>
    </row>
    <row r="30" spans="1:4" hidden="1" x14ac:dyDescent="0.25">
      <c r="A30" s="298"/>
      <c r="B30" s="298" t="str">
        <f>IF(A30="","-",IFERROR(VLOOKUP(A30,'Conformity Overview'!B:C,2,FALSE),"") &amp; IFERROR(VLOOKUP(A30,'Conformity Overview'!E:F,2,FALSE),""))</f>
        <v>-</v>
      </c>
      <c r="C30" s="274"/>
      <c r="D30" s="274"/>
    </row>
    <row r="31" spans="1:4" hidden="1" x14ac:dyDescent="0.25">
      <c r="A31" s="298"/>
      <c r="B31" s="298" t="str">
        <f>IF(A31="","-",IFERROR(VLOOKUP(A31,'Conformity Overview'!B:C,2,FALSE),"") &amp; IFERROR(VLOOKUP(A31,'Conformity Overview'!E:F,2,FALSE),""))</f>
        <v>-</v>
      </c>
      <c r="C31" s="274"/>
      <c r="D31" s="274"/>
    </row>
    <row r="32" spans="1:4" hidden="1" x14ac:dyDescent="0.25">
      <c r="A32" s="298"/>
      <c r="B32" s="298" t="str">
        <f>IF(A32="","-",IFERROR(VLOOKUP(A32,'Conformity Overview'!B:C,2,FALSE),"") &amp; IFERROR(VLOOKUP(A32,'Conformity Overview'!E:F,2,FALSE),""))</f>
        <v>-</v>
      </c>
      <c r="C32" s="274"/>
      <c r="D32" s="274"/>
    </row>
    <row r="33" spans="1:4" hidden="1" x14ac:dyDescent="0.25">
      <c r="A33" s="298"/>
      <c r="B33" s="298" t="str">
        <f>IF(A33="","-",IFERROR(VLOOKUP(A33,'Conformity Overview'!B:C,2,FALSE),"") &amp; IFERROR(VLOOKUP(A33,'Conformity Overview'!E:F,2,FALSE),""))</f>
        <v>-</v>
      </c>
      <c r="C33" s="274"/>
      <c r="D33" s="274"/>
    </row>
    <row r="34" spans="1:4" hidden="1" x14ac:dyDescent="0.25">
      <c r="A34" s="298"/>
      <c r="B34" s="298" t="str">
        <f>IF(A34="","-",IFERROR(VLOOKUP(A34,'Conformity Overview'!B:C,2,FALSE),"") &amp; IFERROR(VLOOKUP(A34,'Conformity Overview'!E:F,2,FALSE),""))</f>
        <v>-</v>
      </c>
      <c r="C34" s="274"/>
      <c r="D34" s="274"/>
    </row>
    <row r="35" spans="1:4" hidden="1" x14ac:dyDescent="0.25">
      <c r="A35" s="298"/>
      <c r="B35" s="298" t="str">
        <f>IF(A35="","-",IFERROR(VLOOKUP(A35,'Conformity Overview'!B:C,2,FALSE),"") &amp; IFERROR(VLOOKUP(A35,'Conformity Overview'!E:F,2,FALSE),""))</f>
        <v>-</v>
      </c>
      <c r="C35" s="274"/>
      <c r="D35" s="274"/>
    </row>
    <row r="36" spans="1:4" hidden="1" x14ac:dyDescent="0.25">
      <c r="A36" s="298"/>
      <c r="B36" s="298" t="str">
        <f>IF(A36="","-",IFERROR(VLOOKUP(A36,'Conformity Overview'!B:C,2,FALSE),"") &amp; IFERROR(VLOOKUP(A36,'Conformity Overview'!E:F,2,FALSE),""))</f>
        <v>-</v>
      </c>
      <c r="C36" s="274"/>
      <c r="D36" s="274"/>
    </row>
  </sheetData>
  <sheetProtection sheet="1" objects="1" scenarios="1"/>
  <conditionalFormatting sqref="A1:B1048576">
    <cfRule type="expression" dxfId="0" priority="1">
      <formula>AND(ShowToClear=TRUE,A1&lt;&gt;"",ROW(A1)&gt;1)</formula>
    </cfRule>
  </conditionalFormatting>
  <dataValidations count="3">
    <dataValidation type="list" allowBlank="1" showInputMessage="1" showErrorMessage="1" sqref="A1 A4:A1048576" xr:uid="{00000000-0002-0000-0400-000000000000}">
      <formula1>SubCategoryList</formula1>
    </dataValidation>
    <dataValidation type="list" allowBlank="1" showInputMessage="1" showErrorMessage="1" sqref="A3" xr:uid="{00000000-0002-0000-0400-000001000000}">
      <formula1>"B.C.2,I.C 4"</formula1>
    </dataValidation>
    <dataValidation type="list" allowBlank="1" showInputMessage="1" showErrorMessage="1" sqref="A2" xr:uid="{00000000-0002-0000-0400-000002000000}">
      <formula1>"B.C 2,I.C 4"</formula1>
    </dataValidation>
  </dataValidations>
  <pageMargins left="0.7" right="0.7" top="0.75" bottom="0.75" header="0.3" footer="0.3"/>
  <pageSetup paperSize="9" orientation="portrait" horizontalDpi="1200" verticalDpi="1200"/>
  <headerFooter>
    <oddHeader>&amp;CExemptions</oddHeader>
    <oddFooter>&amp;CGFSI Global Markets Programme Manufacturing: Edition 2 April 2015</oddFooter>
  </headerFooter>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U111"/>
  <sheetViews>
    <sheetView workbookViewId="0">
      <selection activeCell="A10" sqref="A10:A14"/>
    </sheetView>
  </sheetViews>
  <sheetFormatPr defaultColWidth="9.109375" defaultRowHeight="13.2" x14ac:dyDescent="0.25"/>
  <cols>
    <col min="1" max="1" width="36.109375" customWidth="1"/>
    <col min="2" max="2" width="10.109375" customWidth="1"/>
    <col min="3" max="3" width="15.6640625" bestFit="1" customWidth="1"/>
    <col min="4" max="4" width="8.6640625" bestFit="1" customWidth="1"/>
    <col min="5" max="7" width="10.109375" customWidth="1"/>
    <col min="8" max="8" width="3.109375" customWidth="1"/>
    <col min="10" max="12" width="10.109375" customWidth="1"/>
    <col min="13" max="13" width="3.109375" customWidth="1"/>
    <col min="14" max="14" width="14.44140625" customWidth="1"/>
    <col min="15" max="17" width="11.44140625" customWidth="1"/>
    <col min="19" max="19" width="36.6640625" bestFit="1" customWidth="1"/>
    <col min="20" max="20" width="11.33203125" bestFit="1" customWidth="1"/>
  </cols>
  <sheetData>
    <row r="1" spans="1:21" x14ac:dyDescent="0.25">
      <c r="A1" s="117" t="s">
        <v>462</v>
      </c>
      <c r="B1" s="138"/>
      <c r="C1" s="139"/>
      <c r="E1" s="366" t="s">
        <v>497</v>
      </c>
      <c r="F1" s="367"/>
      <c r="I1" s="1" t="s">
        <v>499</v>
      </c>
      <c r="S1" s="1" t="s">
        <v>481</v>
      </c>
      <c r="T1" s="1" t="s">
        <v>482</v>
      </c>
      <c r="U1" s="1" t="s">
        <v>480</v>
      </c>
    </row>
    <row r="2" spans="1:21" ht="14.4" x14ac:dyDescent="0.25">
      <c r="A2" s="140">
        <v>2</v>
      </c>
      <c r="C2" s="141" t="str">
        <f>IF(A2=1,"Assessor","Buying Company")</f>
        <v>Buying Company</v>
      </c>
      <c r="E2" s="118" t="s">
        <v>229</v>
      </c>
      <c r="F2" s="136">
        <v>2</v>
      </c>
      <c r="I2" s="240" t="str">
        <f>IF(UserTypeNumber=2,IF(COUNTA('Summary and report'!D4,'Summary and report'!D6,'Summary and report'!D10,'Summary and report'!D12,'Summary and report'!D14,'Summary and report'!D16,'Summary and report'!D18,'Summary and report'!D20)=8,"","Please fill in the orange cells with your details"),IF(COUNTA('Summary and report'!D4,'Summary and report'!D6,'Summary and report'!D10,'Summary and report'!D12,'Summary and report'!D14,'Summary and report'!D16,'Summary and report'!D18,'Summary and report'!D20,'Summary and report'!M12,'Summary and report'!M10,'Summary and report'!M8,'Summary and report'!M6,'Summary and report'!M4,'Summary and report'!G26,'Summary and report'!L26,'Summary and report'!G28)&lt;&gt;16,"Please fill in the orange cells to complete your assessment",IF(Lookups!$N$18=100%,"-","Please answer all questions on the Checklist sheet")))</f>
        <v>Please fill in the orange cells with your details</v>
      </c>
      <c r="S2" t="s">
        <v>9</v>
      </c>
      <c r="T2" t="s">
        <v>68</v>
      </c>
      <c r="U2" t="s">
        <v>90</v>
      </c>
    </row>
    <row r="3" spans="1:21" ht="13.8" thickBot="1" x14ac:dyDescent="0.3">
      <c r="A3" s="118" t="s">
        <v>234</v>
      </c>
      <c r="C3" s="142"/>
      <c r="E3" s="118" t="s">
        <v>230</v>
      </c>
      <c r="F3" s="136">
        <v>10</v>
      </c>
      <c r="S3" t="s">
        <v>67</v>
      </c>
      <c r="T3" t="s">
        <v>485</v>
      </c>
      <c r="U3" t="s">
        <v>91</v>
      </c>
    </row>
    <row r="4" spans="1:21" ht="15" thickBot="1" x14ac:dyDescent="0.3">
      <c r="A4" s="143">
        <v>2</v>
      </c>
      <c r="B4" s="19" t="str">
        <f>IF(A4=1,"B","I")</f>
        <v>I</v>
      </c>
      <c r="C4" s="141" t="str">
        <f>IF(A4=1,"Basic","Intermediate")</f>
        <v>Intermediate</v>
      </c>
      <c r="E4" s="119" t="s">
        <v>231</v>
      </c>
      <c r="F4" s="137">
        <v>100</v>
      </c>
      <c r="I4" s="1" t="s">
        <v>505</v>
      </c>
      <c r="N4" s="171" t="s">
        <v>478</v>
      </c>
      <c r="O4" s="138"/>
      <c r="P4" s="138"/>
      <c r="Q4" s="139"/>
      <c r="S4" t="s">
        <v>21</v>
      </c>
      <c r="T4" t="s">
        <v>486</v>
      </c>
      <c r="U4" t="s">
        <v>92</v>
      </c>
    </row>
    <row r="5" spans="1:21" x14ac:dyDescent="0.25">
      <c r="A5" s="118" t="s">
        <v>465</v>
      </c>
      <c r="C5" s="142"/>
      <c r="I5" t="b">
        <v>0</v>
      </c>
      <c r="N5" s="172"/>
      <c r="P5" s="153" t="s">
        <v>649</v>
      </c>
      <c r="Q5" s="142"/>
      <c r="T5" t="s">
        <v>487</v>
      </c>
      <c r="U5" t="s">
        <v>93</v>
      </c>
    </row>
    <row r="6" spans="1:21" ht="15" thickBot="1" x14ac:dyDescent="0.3">
      <c r="A6" s="144">
        <v>2</v>
      </c>
      <c r="B6" s="145"/>
      <c r="C6" s="146" t="str">
        <f>CHOOSE(BuyingCompanySettings,"Don't show outcomes","Show Pass/Fail","Show Scores")</f>
        <v>Show Pass/Fail</v>
      </c>
      <c r="N6" s="172" t="str">
        <f>SelectedLevel</f>
        <v>Intermediate</v>
      </c>
      <c r="P6" s="161">
        <f>COUNTIF(Checklist!$E:$E,"Please enter a comment")</f>
        <v>0</v>
      </c>
      <c r="Q6" s="142"/>
      <c r="T6" t="s">
        <v>488</v>
      </c>
      <c r="U6" t="s">
        <v>94</v>
      </c>
    </row>
    <row r="7" spans="1:21" ht="15" thickBot="1" x14ac:dyDescent="0.3">
      <c r="C7" s="19"/>
      <c r="N7" s="172"/>
      <c r="Q7" s="142"/>
      <c r="T7" t="s">
        <v>489</v>
      </c>
      <c r="U7" t="s">
        <v>95</v>
      </c>
    </row>
    <row r="8" spans="1:21" x14ac:dyDescent="0.25">
      <c r="A8" s="117" t="s">
        <v>234</v>
      </c>
      <c r="B8" s="150" t="s">
        <v>467</v>
      </c>
      <c r="C8" s="150" t="s">
        <v>472</v>
      </c>
      <c r="D8" s="168" t="s">
        <v>234</v>
      </c>
      <c r="E8" s="150" t="s">
        <v>464</v>
      </c>
      <c r="F8" s="150" t="s">
        <v>464</v>
      </c>
      <c r="G8" s="150" t="s">
        <v>464</v>
      </c>
      <c r="H8" s="138"/>
      <c r="I8" s="168" t="s">
        <v>234</v>
      </c>
      <c r="J8" s="151" t="s">
        <v>473</v>
      </c>
      <c r="K8" s="151" t="s">
        <v>473</v>
      </c>
      <c r="L8" s="151" t="s">
        <v>473</v>
      </c>
      <c r="M8" s="138"/>
      <c r="N8" s="140"/>
      <c r="Q8" s="142"/>
      <c r="T8" t="s">
        <v>490</v>
      </c>
      <c r="U8" t="s">
        <v>96</v>
      </c>
    </row>
    <row r="9" spans="1:21" x14ac:dyDescent="0.25">
      <c r="A9" s="140"/>
      <c r="D9" s="1" t="s">
        <v>233</v>
      </c>
      <c r="E9" s="153" t="s">
        <v>463</v>
      </c>
      <c r="F9" s="153" t="s">
        <v>464</v>
      </c>
      <c r="G9" s="153" t="s">
        <v>471</v>
      </c>
      <c r="I9" s="1" t="s">
        <v>233</v>
      </c>
      <c r="J9" s="128" t="s">
        <v>463</v>
      </c>
      <c r="K9" s="128" t="s">
        <v>464</v>
      </c>
      <c r="L9" s="128" t="s">
        <v>471</v>
      </c>
      <c r="N9" s="173" t="str">
        <f>IF(SelectedLevelLetter="I",C8,B8)</f>
        <v>Count B+I</v>
      </c>
      <c r="O9" s="162" t="s">
        <v>463</v>
      </c>
      <c r="P9" s="162" t="s">
        <v>464</v>
      </c>
      <c r="Q9" s="169" t="s">
        <v>471</v>
      </c>
      <c r="T9" t="s">
        <v>177</v>
      </c>
      <c r="U9" t="s">
        <v>97</v>
      </c>
    </row>
    <row r="10" spans="1:21" x14ac:dyDescent="0.25">
      <c r="A10" s="118" t="s">
        <v>228</v>
      </c>
      <c r="B10" s="153">
        <f>COUNTIFS(Checklist!$D:$D,$A10,Checklist!$H:$H,"B",Checklist!$F:$F,"Yes")</f>
        <v>0</v>
      </c>
      <c r="C10" s="153">
        <f>COUNTIFS(Checklist!$D:$D,$A10,Checklist!$H:$H,"B",Checklist!$F:$F,"Yes")+COUNTIFS(Checklist!$D:$D,$A10,Checklist!$H:$H,"I",Checklist!$F:$F,"Yes")</f>
        <v>0</v>
      </c>
      <c r="E10" s="153">
        <f>COUNTIFS(Checklist!$D:$D,$A10,Checklist!$H:$H,"B",Checklist!$G:$G,E$9,Checklist!$F:$F,"Yes")</f>
        <v>0</v>
      </c>
      <c r="F10" s="153">
        <f>COUNTIFS(Checklist!$D:$D,$A10,Checklist!$H:$H,"B",Checklist!$G:$G,F$9,Checklist!$F:$F,"Yes")</f>
        <v>0</v>
      </c>
      <c r="G10" s="153">
        <f>COUNTIFS(Checklist!$D:$D,$A10,Checklist!$H:$H,"B",Checklist!$G:$G,G$9,Checklist!$F:$F,"Yes")</f>
        <v>0</v>
      </c>
      <c r="J10" s="153">
        <f>COUNTIFS(Checklist!$D:$D,$A10,Checklist!$H:$H,"B",Checklist!$G:$G,J$9,Checklist!$F:$F,"Yes")+COUNTIFS(Checklist!$D:$D,$A10,Checklist!$H:$H,"I",Checklist!$G:$G,J$9,Checklist!$F:$F,"Yes")</f>
        <v>0</v>
      </c>
      <c r="K10" s="153">
        <f>COUNTIFS(Checklist!$D:$D,$A10,Checklist!$H:$H,"B",Checklist!$G:$G,K$9,Checklist!$F:$F,"Yes")+COUNTIFS(Checklist!$D:$D,$A10,Checklist!$H:$H,"I",Checklist!$G:$G,K$9,Checklist!$F:$F,"Yes")</f>
        <v>0</v>
      </c>
      <c r="L10" s="153">
        <f>COUNTIFS(Checklist!$D:$D,$A10,Checklist!$H:$H,"B",Checklist!$G:$G,L$9,Checklist!$F:$F,"Yes")+COUNTIFS(Checklist!$D:$D,$A10,Checklist!$H:$H,"I",Checklist!$G:$G,L$9,Checklist!$F:$F,"Yes")</f>
        <v>0</v>
      </c>
      <c r="N10" s="173">
        <f t="shared" ref="N10:N20" si="0">IF(SelectedLevelLetter="I",C10,B10)</f>
        <v>0</v>
      </c>
      <c r="O10" s="157">
        <f t="shared" ref="O10:Q14" si="1">IF(SelectedLevelLetter="B",E10,J10)</f>
        <v>0</v>
      </c>
      <c r="P10" s="157">
        <f t="shared" si="1"/>
        <v>0</v>
      </c>
      <c r="Q10" s="163">
        <f t="shared" si="1"/>
        <v>0</v>
      </c>
      <c r="T10" t="s">
        <v>69</v>
      </c>
      <c r="U10" t="s">
        <v>98</v>
      </c>
    </row>
    <row r="11" spans="1:21" x14ac:dyDescent="0.25">
      <c r="A11" s="118" t="s">
        <v>229</v>
      </c>
      <c r="B11" s="153">
        <f>COUNTIFS(Checklist!$D:$D,$A11,Checklist!$H:$H,"B",Checklist!$F:$F,"Yes")</f>
        <v>0</v>
      </c>
      <c r="C11" s="153">
        <f>COUNTIFS(Checklist!$D:$D,$A11,Checklist!$H:$H,"B",Checklist!$F:$F,"Yes")+COUNTIFS(Checklist!$D:$D,$A11,Checklist!$H:$H,"I",Checklist!$F:$F,"Yes")</f>
        <v>0</v>
      </c>
      <c r="E11" s="153">
        <f>COUNTIFS(Checklist!$D:$D,$A11,Checklist!$H:$H,"B",Checklist!$G:$G,E$9,Checklist!$F:$F,"Yes")</f>
        <v>0</v>
      </c>
      <c r="F11" s="153">
        <f>COUNTIFS(Checklist!$D:$D,$A11,Checklist!$H:$H,"B",Checklist!$G:$G,F$9,Checklist!$F:$F,"Yes")</f>
        <v>0</v>
      </c>
      <c r="G11" s="153">
        <f>COUNTIFS(Checklist!$D:$D,$A11,Checklist!$H:$H,"B",Checklist!$G:$G,G$9,Checklist!$F:$F,"Yes")</f>
        <v>0</v>
      </c>
      <c r="J11" s="153">
        <f>COUNTIFS(Checklist!$D:$D,$A11,Checklist!$H:$H,"B",Checklist!$G:$G,J$9,Checklist!$F:$F,"Yes")+COUNTIFS(Checklist!$D:$D,$A11,Checklist!$H:$H,"I",Checklist!$G:$G,J$9,Checklist!$F:$F,"Yes")</f>
        <v>0</v>
      </c>
      <c r="K11" s="153">
        <f>COUNTIFS(Checklist!$D:$D,$A11,Checklist!$H:$H,"B",Checklist!$G:$G,K$9,Checklist!$F:$F,"Yes")+COUNTIFS(Checklist!$D:$D,$A11,Checklist!$H:$H,"I",Checklist!$G:$G,K$9,Checklist!$F:$F,"Yes")</f>
        <v>0</v>
      </c>
      <c r="L11" s="153">
        <f>COUNTIFS(Checklist!$D:$D,$A11,Checklist!$H:$H,"B",Checklist!$G:$G,L$9,Checklist!$F:$F,"Yes")+COUNTIFS(Checklist!$D:$D,$A11,Checklist!$H:$H,"I",Checklist!$G:$G,L$9,Checklist!$F:$F,"Yes")</f>
        <v>0</v>
      </c>
      <c r="N11" s="173">
        <f t="shared" si="0"/>
        <v>0</v>
      </c>
      <c r="O11" s="157">
        <f t="shared" si="1"/>
        <v>0</v>
      </c>
      <c r="P11" s="157">
        <f t="shared" si="1"/>
        <v>0</v>
      </c>
      <c r="Q11" s="163">
        <f t="shared" si="1"/>
        <v>0</v>
      </c>
      <c r="T11" t="s">
        <v>179</v>
      </c>
      <c r="U11" t="s">
        <v>99</v>
      </c>
    </row>
    <row r="12" spans="1:21" x14ac:dyDescent="0.25">
      <c r="A12" s="118" t="s">
        <v>230</v>
      </c>
      <c r="B12" s="153">
        <f>COUNTIFS(Checklist!$D:$D,$A12,Checklist!$H:$H,"B",Checklist!$F:$F,"Yes")</f>
        <v>0</v>
      </c>
      <c r="C12" s="153">
        <f>COUNTIFS(Checklist!$D:$D,$A12,Checklist!$H:$H,"B",Checklist!$F:$F,"Yes")+COUNTIFS(Checklist!$D:$D,$A12,Checklist!$H:$H,"I",Checklist!$F:$F,"Yes")</f>
        <v>0</v>
      </c>
      <c r="E12" s="153">
        <f>COUNTIFS(Checklist!$D:$D,$A12,Checklist!$H:$H,"B",Checklist!$G:$G,E$9,Checklist!$F:$F,"Yes")</f>
        <v>0</v>
      </c>
      <c r="F12" s="153">
        <f>COUNTIFS(Checklist!$D:$D,$A12,Checklist!$H:$H,"B",Checklist!$G:$G,F$9,Checklist!$F:$F,"Yes")</f>
        <v>0</v>
      </c>
      <c r="G12" s="153">
        <f>COUNTIFS(Checklist!$D:$D,$A12,Checklist!$H:$H,"B",Checklist!$G:$G,G$9,Checklist!$F:$F,"Yes")</f>
        <v>0</v>
      </c>
      <c r="J12" s="153">
        <f>COUNTIFS(Checklist!$D:$D,$A12,Checklist!$H:$H,"B",Checklist!$G:$G,J$9,Checklist!$F:$F,"Yes")+COUNTIFS(Checklist!$D:$D,$A12,Checklist!$H:$H,"I",Checklist!$G:$G,J$9,Checklist!$F:$F,"Yes")</f>
        <v>0</v>
      </c>
      <c r="K12" s="153">
        <f>COUNTIFS(Checklist!$D:$D,$A12,Checklist!$H:$H,"B",Checklist!$G:$G,K$9,Checklist!$F:$F,"Yes")+COUNTIFS(Checklist!$D:$D,$A12,Checklist!$H:$H,"I",Checklist!$G:$G,K$9,Checklist!$F:$F,"Yes")</f>
        <v>0</v>
      </c>
      <c r="L12" s="153">
        <f>COUNTIFS(Checklist!$D:$D,$A12,Checklist!$H:$H,"B",Checklist!$G:$G,L$9,Checklist!$F:$F,"Yes")+COUNTIFS(Checklist!$D:$D,$A12,Checklist!$H:$H,"I",Checklist!$G:$G,L$9,Checklist!$F:$F,"Yes")</f>
        <v>0</v>
      </c>
      <c r="N12" s="173">
        <f t="shared" si="0"/>
        <v>0</v>
      </c>
      <c r="O12" s="157">
        <f t="shared" si="1"/>
        <v>0</v>
      </c>
      <c r="P12" s="157">
        <f t="shared" si="1"/>
        <v>0</v>
      </c>
      <c r="Q12" s="163">
        <f t="shared" si="1"/>
        <v>0</v>
      </c>
      <c r="T12" t="s">
        <v>430</v>
      </c>
      <c r="U12" t="s">
        <v>176</v>
      </c>
    </row>
    <row r="13" spans="1:21" x14ac:dyDescent="0.25">
      <c r="A13" s="118" t="s">
        <v>231</v>
      </c>
      <c r="B13" s="153">
        <f>COUNTIFS(Checklist!$D:$D,$A13,Checklist!$H:$H,"B",Checklist!$F:$F,"Yes")</f>
        <v>0</v>
      </c>
      <c r="C13" s="153">
        <f>COUNTIFS(Checklist!$D:$D,$A13,Checklist!$H:$H,"B",Checklist!$F:$F,"Yes")+COUNTIFS(Checklist!$D:$D,$A13,Checklist!$H:$H,"I",Checklist!$F:$F,"Yes")</f>
        <v>0</v>
      </c>
      <c r="E13" s="153">
        <f>COUNTIFS(Checklist!$D:$D,$A13,Checklist!$H:$H,"B",Checklist!$G:$G,E$9,Checklist!$F:$F,"Yes")</f>
        <v>0</v>
      </c>
      <c r="F13" s="153">
        <f>COUNTIFS(Checklist!$D:$D,$A13,Checklist!$H:$H,"B",Checklist!$G:$G,F$9,Checklist!$F:$F,"Yes")</f>
        <v>0</v>
      </c>
      <c r="G13" s="153">
        <f>COUNTIFS(Checklist!$D:$D,$A13,Checklist!$H:$H,"B",Checklist!$G:$G,G$9,Checklist!$F:$F,"Yes")</f>
        <v>0</v>
      </c>
      <c r="J13" s="153">
        <f>COUNTIFS(Checklist!$D:$D,$A13,Checklist!$H:$H,"B",Checklist!$G:$G,J$9,Checklist!$F:$F,"Yes")+COUNTIFS(Checklist!$D:$D,$A13,Checklist!$H:$H,"I",Checklist!$G:$G,J$9,Checklist!$F:$F,"Yes")</f>
        <v>0</v>
      </c>
      <c r="K13" s="153">
        <f>COUNTIFS(Checklist!$D:$D,$A13,Checklist!$H:$H,"B",Checklist!$G:$G,K$9,Checklist!$F:$F,"Yes")+COUNTIFS(Checklist!$D:$D,$A13,Checklist!$H:$H,"I",Checklist!$G:$G,K$9,Checklist!$F:$F,"Yes")</f>
        <v>0</v>
      </c>
      <c r="L13" s="153">
        <f>COUNTIFS(Checklist!$D:$D,$A13,Checklist!$H:$H,"B",Checklist!$G:$G,L$9,Checklist!$F:$F,"Yes")+COUNTIFS(Checklist!$D:$D,$A13,Checklist!$H:$H,"I",Checklist!$G:$G,L$9,Checklist!$F:$F,"Yes")</f>
        <v>0</v>
      </c>
      <c r="N13" s="173">
        <f t="shared" si="0"/>
        <v>0</v>
      </c>
      <c r="O13" s="157">
        <f t="shared" si="1"/>
        <v>0</v>
      </c>
      <c r="P13" s="157">
        <f t="shared" si="1"/>
        <v>0</v>
      </c>
      <c r="Q13" s="163">
        <f t="shared" si="1"/>
        <v>0</v>
      </c>
      <c r="T13" t="s">
        <v>182</v>
      </c>
      <c r="U13" t="s">
        <v>100</v>
      </c>
    </row>
    <row r="14" spans="1:21" ht="13.8" thickBot="1" x14ac:dyDescent="0.3">
      <c r="A14" s="119" t="s">
        <v>232</v>
      </c>
      <c r="B14" s="170">
        <f>COUNTIFS(Checklist!$D:$D,$A14,Checklist!$H:$H,"B",Checklist!$F:$F,"Yes")</f>
        <v>0</v>
      </c>
      <c r="C14" s="170">
        <f>COUNTIFS(Checklist!$D:$D,$A14,Checklist!$H:$H,"B",Checklist!$F:$F,"Yes")+COUNTIFS(Checklist!$D:$D,$A14,Checklist!$H:$H,"I",Checklist!$F:$F,"Yes")</f>
        <v>0</v>
      </c>
      <c r="D14" s="145"/>
      <c r="E14" s="170">
        <f>COUNTIFS(Checklist!$D:$D,$A14,Checklist!$H:$H,"B",Checklist!$G:$G,E$9,Checklist!$F:$F,"Yes")</f>
        <v>0</v>
      </c>
      <c r="F14" s="170">
        <f>COUNTIFS(Checklist!$D:$D,$A14,Checklist!$H:$H,"B",Checklist!$G:$G,F$9,Checklist!$F:$F,"Yes")</f>
        <v>0</v>
      </c>
      <c r="G14" s="170">
        <f>COUNTIFS(Checklist!$D:$D,$A14,Checklist!$H:$H,"B",Checklist!$G:$G,G$9,Checklist!$F:$F,"Yes")</f>
        <v>0</v>
      </c>
      <c r="H14" s="145"/>
      <c r="I14" s="145"/>
      <c r="J14" s="170">
        <f>COUNTIFS(Checklist!$D:$D,$A14,Checklist!$H:$H,"B",Checklist!$G:$G,J$9,Checklist!$F:$F,"Yes")+COUNTIFS(Checklist!$D:$D,$A14,Checklist!$H:$H,"I",Checklist!$G:$G,J$9,Checklist!$F:$F,"Yes")</f>
        <v>0</v>
      </c>
      <c r="K14" s="170">
        <f>COUNTIFS(Checklist!$D:$D,$A14,Checklist!$H:$H,"B",Checklist!$G:$G,K$9,Checklist!$F:$F,"Yes")+COUNTIFS(Checklist!$D:$D,$A14,Checklist!$H:$H,"I",Checklist!$G:$G,K$9,Checklist!$F:$F,"Yes")</f>
        <v>0</v>
      </c>
      <c r="L14" s="170">
        <f>COUNTIFS(Checklist!$D:$D,$A14,Checklist!$H:$H,"B",Checklist!$G:$G,L$9,Checklist!$F:$F,"Yes")+COUNTIFS(Checklist!$D:$D,$A14,Checklist!$H:$H,"I",Checklist!$G:$G,L$9,Checklist!$F:$F,"Yes")</f>
        <v>0</v>
      </c>
      <c r="M14" s="145"/>
      <c r="N14" s="173">
        <f t="shared" si="0"/>
        <v>0</v>
      </c>
      <c r="O14" s="157">
        <f t="shared" si="1"/>
        <v>0</v>
      </c>
      <c r="P14" s="157">
        <f t="shared" si="1"/>
        <v>0</v>
      </c>
      <c r="Q14" s="163">
        <f t="shared" si="1"/>
        <v>0</v>
      </c>
      <c r="T14" t="s">
        <v>70</v>
      </c>
      <c r="U14" t="s">
        <v>101</v>
      </c>
    </row>
    <row r="15" spans="1:21" x14ac:dyDescent="0.25">
      <c r="A15" s="159"/>
      <c r="B15" s="160"/>
      <c r="C15" s="160"/>
      <c r="D15" s="138"/>
      <c r="E15" s="138"/>
      <c r="F15" s="138"/>
      <c r="G15" s="138"/>
      <c r="H15" s="138"/>
      <c r="I15" s="138"/>
      <c r="J15" s="138"/>
      <c r="K15" s="138"/>
      <c r="L15" s="138"/>
      <c r="M15" s="138"/>
      <c r="N15" s="173">
        <f t="shared" si="0"/>
        <v>0</v>
      </c>
      <c r="O15" s="174"/>
      <c r="P15" s="174"/>
      <c r="Q15" s="155"/>
      <c r="T15" t="s">
        <v>155</v>
      </c>
      <c r="U15" t="s">
        <v>413</v>
      </c>
    </row>
    <row r="16" spans="1:21" x14ac:dyDescent="0.25">
      <c r="A16" s="118" t="s">
        <v>468</v>
      </c>
      <c r="B16" s="161">
        <f>SUM(B10:B15)</f>
        <v>0</v>
      </c>
      <c r="C16" s="161">
        <f>SUM(C10:C15)</f>
        <v>0</v>
      </c>
      <c r="E16" s="161">
        <f>SUM(E10:E15)</f>
        <v>0</v>
      </c>
      <c r="F16" s="161">
        <f>SUM(F10:F15)</f>
        <v>0</v>
      </c>
      <c r="G16" s="161">
        <f>SUM(G10:G15)</f>
        <v>0</v>
      </c>
      <c r="J16" s="161">
        <f>SUM(J10:J15)</f>
        <v>0</v>
      </c>
      <c r="K16" s="161">
        <f>SUM(K10:K15)</f>
        <v>0</v>
      </c>
      <c r="L16" s="161">
        <f>SUM(L10:L15)</f>
        <v>0</v>
      </c>
      <c r="N16" s="173">
        <f t="shared" si="0"/>
        <v>0</v>
      </c>
      <c r="O16" s="157">
        <f t="shared" ref="O16:Q20" si="2">IF(SelectedLevelLetter="B",E16,J16)</f>
        <v>0</v>
      </c>
      <c r="P16" s="157">
        <f t="shared" si="2"/>
        <v>0</v>
      </c>
      <c r="Q16" s="163">
        <f t="shared" si="2"/>
        <v>0</v>
      </c>
      <c r="T16" t="s">
        <v>72</v>
      </c>
      <c r="U16" t="s">
        <v>414</v>
      </c>
    </row>
    <row r="17" spans="1:21" x14ac:dyDescent="0.25">
      <c r="A17" s="118" t="s">
        <v>466</v>
      </c>
      <c r="B17" s="161">
        <f>COUNTIFS(Checklist!$H:$H,"B",Checklist!$F:$F,"Yes")</f>
        <v>64</v>
      </c>
      <c r="C17" s="161">
        <f>COUNTIFS(Checklist!$H:$H,"B",Checklist!$F:$F,"Yes")+COUNTIFS(Checklist!$H:$H,"I",Checklist!$F:$F,"Yes")</f>
        <v>110</v>
      </c>
      <c r="E17" s="161">
        <f>COUNTIFS(Checklist!$H:$H,"B",Checklist!$G:$G,E$9,Checklist!$F:$F,"Yes")</f>
        <v>22</v>
      </c>
      <c r="F17" s="161">
        <f>COUNTIFS(Checklist!$H:$H,"B",Checklist!$G:$G,F$9,Checklist!$F:$F,"Yes")</f>
        <v>31</v>
      </c>
      <c r="G17" s="161">
        <f>COUNTIFS(Checklist!$H:$H,"B",Checklist!$G:$G,G$9,Checklist!$F:$F,"Yes")</f>
        <v>11</v>
      </c>
      <c r="J17" s="161">
        <f>COUNTIFS(Checklist!$H:$H,"B",Checklist!$G:$G,J$9,Checklist!$F:$F,"Yes")+COUNTIFS(Checklist!$H:$H,"I",Checklist!$G:$G,J$9,Checklist!$F:$F,"Yes")</f>
        <v>45</v>
      </c>
      <c r="K17" s="161">
        <f>COUNTIFS(Checklist!$H:$H,"B",Checklist!$G:$G,K$9,Checklist!$F:$F,"Yes")+COUNTIFS(Checklist!$H:$H,"I",Checklist!$G:$G,K$9,Checklist!$F:$F,"Yes")</f>
        <v>39</v>
      </c>
      <c r="L17" s="161">
        <f>COUNTIFS(Checklist!$H:$H,"B",Checklist!$G:$G,L$9,Checklist!$F:$F,"Yes")+COUNTIFS(Checklist!$H:$H,"I",Checklist!$G:$G,L$9,Checklist!$F:$F,"Yes")</f>
        <v>26</v>
      </c>
      <c r="N17" s="173">
        <f t="shared" si="0"/>
        <v>110</v>
      </c>
      <c r="O17" s="157">
        <f t="shared" si="2"/>
        <v>45</v>
      </c>
      <c r="P17" s="157">
        <f t="shared" si="2"/>
        <v>39</v>
      </c>
      <c r="Q17" s="163">
        <f t="shared" si="2"/>
        <v>26</v>
      </c>
      <c r="T17" t="s">
        <v>183</v>
      </c>
      <c r="U17" t="s">
        <v>415</v>
      </c>
    </row>
    <row r="18" spans="1:21" x14ac:dyDescent="0.25">
      <c r="A18" s="118" t="s">
        <v>469</v>
      </c>
      <c r="B18" s="152">
        <f>B16/B17</f>
        <v>0</v>
      </c>
      <c r="C18" s="152">
        <f>C16/C17</f>
        <v>0</v>
      </c>
      <c r="E18" s="152">
        <f>E16/E17</f>
        <v>0</v>
      </c>
      <c r="F18" s="152">
        <f>F16/F17</f>
        <v>0</v>
      </c>
      <c r="G18" s="152">
        <f>G16/G17</f>
        <v>0</v>
      </c>
      <c r="J18" s="152">
        <f>J16/J17</f>
        <v>0</v>
      </c>
      <c r="K18" s="152">
        <f>K16/K17</f>
        <v>0</v>
      </c>
      <c r="L18" s="152">
        <f>L16/L17</f>
        <v>0</v>
      </c>
      <c r="N18" s="175">
        <f t="shared" si="0"/>
        <v>0</v>
      </c>
      <c r="O18" s="164">
        <f t="shared" si="2"/>
        <v>0</v>
      </c>
      <c r="P18" s="164">
        <f t="shared" si="2"/>
        <v>0</v>
      </c>
      <c r="Q18" s="165">
        <f t="shared" si="2"/>
        <v>0</v>
      </c>
      <c r="T18" t="s">
        <v>184</v>
      </c>
      <c r="U18" t="s">
        <v>416</v>
      </c>
    </row>
    <row r="19" spans="1:21" x14ac:dyDescent="0.25">
      <c r="A19" s="118" t="s">
        <v>470</v>
      </c>
      <c r="B19" s="152" t="str">
        <f>IF(B18=100%,IF($P$6=0,"Complete","Comments missing"),"Incomplete")</f>
        <v>Incomplete</v>
      </c>
      <c r="C19" s="152" t="str">
        <f>IF(C18=100%,IF($P$6=0,"Complete","Comments missing"),"Incomplete")</f>
        <v>Incomplete</v>
      </c>
      <c r="E19" s="152" t="str">
        <f>IF(E18=100%,"Complete","Incomplete")</f>
        <v>Incomplete</v>
      </c>
      <c r="F19" s="152" t="str">
        <f>IF(F18=100%,"Complete","Incomplete")</f>
        <v>Incomplete</v>
      </c>
      <c r="G19" s="152" t="str">
        <f>IF(G18=100%,"Complete","Incomplete")</f>
        <v>Incomplete</v>
      </c>
      <c r="J19" s="152" t="str">
        <f>IF(J18=100%,"Complete","Incomplete")</f>
        <v>Incomplete</v>
      </c>
      <c r="K19" s="152" t="str">
        <f>IF(K18=100%,"Complete","Incomplete")</f>
        <v>Incomplete</v>
      </c>
      <c r="L19" s="152" t="str">
        <f>IF(L18=100%,"Complete","Incomplete")</f>
        <v>Incomplete</v>
      </c>
      <c r="N19" s="173" t="str">
        <f t="shared" si="0"/>
        <v>Incomplete</v>
      </c>
      <c r="O19" s="157" t="str">
        <f t="shared" si="2"/>
        <v>Incomplete</v>
      </c>
      <c r="P19" s="157" t="str">
        <f t="shared" si="2"/>
        <v>Incomplete</v>
      </c>
      <c r="Q19" s="163" t="str">
        <f t="shared" si="2"/>
        <v>Incomplete</v>
      </c>
      <c r="T19" t="s">
        <v>186</v>
      </c>
      <c r="U19" t="s">
        <v>102</v>
      </c>
    </row>
    <row r="20" spans="1:21" ht="13.8" thickBot="1" x14ac:dyDescent="0.3">
      <c r="A20" s="119" t="s">
        <v>226</v>
      </c>
      <c r="B20" s="166">
        <f>MAX(100-B13*$F$4-B12*$F$3-B11*$F$2,0)</f>
        <v>100</v>
      </c>
      <c r="C20" s="166">
        <f>MAX(100-C13*$F$4-C12*$F$3-C11*$F$2,0)</f>
        <v>100</v>
      </c>
      <c r="D20" s="145"/>
      <c r="E20" s="167"/>
      <c r="F20" s="167"/>
      <c r="G20" s="167"/>
      <c r="H20" s="145"/>
      <c r="I20" s="145"/>
      <c r="J20" s="167"/>
      <c r="K20" s="167"/>
      <c r="L20" s="167"/>
      <c r="M20" s="145"/>
      <c r="N20" s="173">
        <f t="shared" si="0"/>
        <v>100</v>
      </c>
      <c r="O20" s="157">
        <f t="shared" si="2"/>
        <v>0</v>
      </c>
      <c r="P20" s="157">
        <f t="shared" si="2"/>
        <v>0</v>
      </c>
      <c r="Q20" s="163">
        <f t="shared" si="2"/>
        <v>0</v>
      </c>
      <c r="T20" t="s">
        <v>188</v>
      </c>
      <c r="U20" t="s">
        <v>103</v>
      </c>
    </row>
    <row r="21" spans="1:21" x14ac:dyDescent="0.25">
      <c r="A21" s="117"/>
      <c r="B21" s="149"/>
      <c r="C21" s="149"/>
      <c r="D21" s="138"/>
      <c r="E21" s="150" t="s">
        <v>464</v>
      </c>
      <c r="F21" s="150" t="s">
        <v>464</v>
      </c>
      <c r="G21" s="150" t="s">
        <v>464</v>
      </c>
      <c r="H21" s="138"/>
      <c r="I21" s="138"/>
      <c r="J21" s="151" t="s">
        <v>473</v>
      </c>
      <c r="K21" s="151" t="s">
        <v>473</v>
      </c>
      <c r="L21" s="151" t="s">
        <v>473</v>
      </c>
      <c r="M21" s="138"/>
      <c r="N21" s="172"/>
      <c r="O21" s="174"/>
      <c r="P21" s="174"/>
      <c r="Q21" s="155"/>
      <c r="T21" t="s">
        <v>192</v>
      </c>
      <c r="U21" t="s">
        <v>104</v>
      </c>
    </row>
    <row r="22" spans="1:21" x14ac:dyDescent="0.25">
      <c r="A22" s="118" t="s">
        <v>477</v>
      </c>
      <c r="B22" s="152"/>
      <c r="C22" s="152"/>
      <c r="E22" s="153" t="s">
        <v>463</v>
      </c>
      <c r="F22" s="153" t="s">
        <v>464</v>
      </c>
      <c r="G22" s="153" t="s">
        <v>471</v>
      </c>
      <c r="J22" s="128" t="s">
        <v>463</v>
      </c>
      <c r="K22" s="128" t="s">
        <v>464</v>
      </c>
      <c r="L22" s="128" t="s">
        <v>471</v>
      </c>
      <c r="N22" s="176" t="s">
        <v>496</v>
      </c>
      <c r="O22" s="154" t="s">
        <v>506</v>
      </c>
      <c r="P22" s="154" t="s">
        <v>21</v>
      </c>
      <c r="Q22" s="155"/>
      <c r="T22" t="s">
        <v>73</v>
      </c>
      <c r="U22" t="s">
        <v>105</v>
      </c>
    </row>
    <row r="23" spans="1:21" x14ac:dyDescent="0.25">
      <c r="A23" s="118" t="str">
        <f>A11</f>
        <v>Minor NC</v>
      </c>
      <c r="B23" s="152"/>
      <c r="C23" s="152"/>
      <c r="E23" s="156">
        <f t="shared" ref="E23:G25" si="3">E11*$F2</f>
        <v>0</v>
      </c>
      <c r="F23" s="156">
        <f t="shared" si="3"/>
        <v>0</v>
      </c>
      <c r="G23" s="156">
        <f t="shared" si="3"/>
        <v>0</v>
      </c>
      <c r="J23" s="156">
        <f t="shared" ref="J23:L25" si="4">J11*$F2</f>
        <v>0</v>
      </c>
      <c r="K23" s="156">
        <f t="shared" si="4"/>
        <v>0</v>
      </c>
      <c r="L23" s="156">
        <f t="shared" si="4"/>
        <v>0</v>
      </c>
      <c r="N23" s="177" t="e">
        <f>IF(Lookups!$N$19="Incomplete",NA(),IF(BuyingCompanySettings=1,NA(),IF(SelectedLevelLetter="B",E23,J23)))</f>
        <v>#N/A</v>
      </c>
      <c r="O23" s="157" t="e">
        <f>IF(Lookups!$N$19="Incomplete",NA(),IF(BuyingCompanySettings=1,NA(),IF(SelectedLevelLetter="B",F23,K23)))</f>
        <v>#N/A</v>
      </c>
      <c r="P23" s="157" t="e">
        <f>IF(Lookups!$N$19="Incomplete",NA(),IF(BuyingCompanySettings=1,NA(),IF(SelectedLevelLetter="B",G23,L23)))</f>
        <v>#N/A</v>
      </c>
      <c r="Q23" s="155"/>
      <c r="T23" t="s">
        <v>492</v>
      </c>
      <c r="U23" t="s">
        <v>178</v>
      </c>
    </row>
    <row r="24" spans="1:21" x14ac:dyDescent="0.25">
      <c r="A24" s="118" t="str">
        <f>A12</f>
        <v>Major NC</v>
      </c>
      <c r="B24" s="152"/>
      <c r="C24" s="152"/>
      <c r="E24" s="156">
        <f t="shared" si="3"/>
        <v>0</v>
      </c>
      <c r="F24" s="156">
        <f t="shared" si="3"/>
        <v>0</v>
      </c>
      <c r="G24" s="156">
        <f t="shared" si="3"/>
        <v>0</v>
      </c>
      <c r="J24" s="156">
        <f t="shared" si="4"/>
        <v>0</v>
      </c>
      <c r="K24" s="156">
        <f t="shared" si="4"/>
        <v>0</v>
      </c>
      <c r="L24" s="156">
        <f t="shared" si="4"/>
        <v>0</v>
      </c>
      <c r="N24" s="177" t="e">
        <f>IF(Lookups!$N$19="Incomplete",NA(),IF(BuyingCompanySettings=1,NA(),IF(SelectedLevelLetter="B",E24,J24)))</f>
        <v>#N/A</v>
      </c>
      <c r="O24" s="157" t="e">
        <f>IF(Lookups!$N$19="Incomplete",NA(),IF(BuyingCompanySettings=1,NA(),IF(SelectedLevelLetter="B",F24,K24)))</f>
        <v>#N/A</v>
      </c>
      <c r="P24" s="157" t="e">
        <f>IF(Lookups!$N$19="Incomplete",NA(),IF(BuyingCompanySettings=1,NA(),IF(SelectedLevelLetter="B",G24,L24)))</f>
        <v>#N/A</v>
      </c>
      <c r="Q24" s="155"/>
      <c r="T24" t="s">
        <v>493</v>
      </c>
      <c r="U24" t="s">
        <v>106</v>
      </c>
    </row>
    <row r="25" spans="1:21" x14ac:dyDescent="0.25">
      <c r="A25" s="118" t="str">
        <f>A13</f>
        <v>Critical NC</v>
      </c>
      <c r="B25" s="152"/>
      <c r="C25" s="152"/>
      <c r="E25" s="156">
        <f t="shared" si="3"/>
        <v>0</v>
      </c>
      <c r="F25" s="156">
        <f t="shared" si="3"/>
        <v>0</v>
      </c>
      <c r="G25" s="156">
        <f t="shared" si="3"/>
        <v>0</v>
      </c>
      <c r="J25" s="156">
        <f t="shared" si="4"/>
        <v>0</v>
      </c>
      <c r="K25" s="156">
        <f t="shared" si="4"/>
        <v>0</v>
      </c>
      <c r="L25" s="156">
        <f t="shared" si="4"/>
        <v>0</v>
      </c>
      <c r="N25" s="177" t="e">
        <f>IF(Lookups!$N$19="Incomplete",NA(),IF(BuyingCompanySettings=1,NA(),IF(SelectedLevelLetter="B",E25,J25)))</f>
        <v>#N/A</v>
      </c>
      <c r="O25" s="157" t="e">
        <f>IF(Lookups!$N$19="Incomplete",NA(),IF(BuyingCompanySettings=1,NA(),IF(SelectedLevelLetter="B",F25,K25)))</f>
        <v>#N/A</v>
      </c>
      <c r="P25" s="157" t="e">
        <f>IF(Lookups!$N$19="Incomplete",NA(),IF(BuyingCompanySettings=1,NA(),IF(SelectedLevelLetter="B",G25,L25)))</f>
        <v>#N/A</v>
      </c>
      <c r="Q25" s="155"/>
      <c r="T25" t="s">
        <v>74</v>
      </c>
      <c r="U25" t="s">
        <v>194</v>
      </c>
    </row>
    <row r="26" spans="1:21" ht="13.8" thickBot="1" x14ac:dyDescent="0.3">
      <c r="A26" s="144"/>
      <c r="B26" s="145"/>
      <c r="C26" s="145"/>
      <c r="D26" s="145"/>
      <c r="E26" s="145"/>
      <c r="F26" s="145"/>
      <c r="G26" s="145"/>
      <c r="H26" s="145"/>
      <c r="I26" s="145"/>
      <c r="J26" s="145"/>
      <c r="K26" s="145"/>
      <c r="L26" s="145"/>
      <c r="M26" s="145"/>
      <c r="N26" s="144"/>
      <c r="O26" s="145"/>
      <c r="P26" s="145"/>
      <c r="Q26" s="158"/>
      <c r="T26" t="s">
        <v>494</v>
      </c>
      <c r="U26" t="s">
        <v>180</v>
      </c>
    </row>
    <row r="27" spans="1:21" ht="13.8" thickBot="1" x14ac:dyDescent="0.3">
      <c r="K27" s="105"/>
      <c r="T27" t="s">
        <v>75</v>
      </c>
      <c r="U27" t="s">
        <v>181</v>
      </c>
    </row>
    <row r="28" spans="1:21" x14ac:dyDescent="0.25">
      <c r="A28" s="178" t="s">
        <v>235</v>
      </c>
      <c r="T28" t="s">
        <v>201</v>
      </c>
      <c r="U28" t="s">
        <v>431</v>
      </c>
    </row>
    <row r="29" spans="1:21" ht="13.8" thickBot="1" x14ac:dyDescent="0.3">
      <c r="A29" s="182" t="s">
        <v>226</v>
      </c>
      <c r="T29" t="s">
        <v>204</v>
      </c>
      <c r="U29" t="s">
        <v>190</v>
      </c>
    </row>
    <row r="30" spans="1:21" x14ac:dyDescent="0.25">
      <c r="T30" t="s">
        <v>417</v>
      </c>
      <c r="U30" t="s">
        <v>71</v>
      </c>
    </row>
    <row r="31" spans="1:21" ht="13.8" thickBot="1" x14ac:dyDescent="0.3">
      <c r="T31" t="s">
        <v>421</v>
      </c>
      <c r="U31" t="s">
        <v>191</v>
      </c>
    </row>
    <row r="32" spans="1:21" x14ac:dyDescent="0.25">
      <c r="A32" s="183" t="s">
        <v>268</v>
      </c>
      <c r="T32" t="s">
        <v>207</v>
      </c>
      <c r="U32" t="s">
        <v>195</v>
      </c>
    </row>
    <row r="33" spans="1:21" ht="13.8" thickBot="1" x14ac:dyDescent="0.3">
      <c r="A33" s="181" t="s">
        <v>269</v>
      </c>
      <c r="T33" t="s">
        <v>76</v>
      </c>
      <c r="U33" t="s">
        <v>196</v>
      </c>
    </row>
    <row r="34" spans="1:21" x14ac:dyDescent="0.25">
      <c r="T34" t="s">
        <v>495</v>
      </c>
      <c r="U34" t="s">
        <v>107</v>
      </c>
    </row>
    <row r="35" spans="1:21" ht="13.8" thickBot="1" x14ac:dyDescent="0.3">
      <c r="T35" t="s">
        <v>208</v>
      </c>
      <c r="U35" t="s">
        <v>108</v>
      </c>
    </row>
    <row r="36" spans="1:21" x14ac:dyDescent="0.25">
      <c r="A36" s="178" t="s">
        <v>60</v>
      </c>
      <c r="T36" t="s">
        <v>221</v>
      </c>
      <c r="U36" t="s">
        <v>197</v>
      </c>
    </row>
    <row r="37" spans="1:21" ht="13.8" thickBot="1" x14ac:dyDescent="0.3">
      <c r="A37" s="182" t="s">
        <v>58</v>
      </c>
      <c r="U37" t="s">
        <v>198</v>
      </c>
    </row>
    <row r="38" spans="1:21" x14ac:dyDescent="0.25">
      <c r="U38" t="s">
        <v>199</v>
      </c>
    </row>
    <row r="39" spans="1:21" ht="13.8" thickBot="1" x14ac:dyDescent="0.3">
      <c r="U39" t="s">
        <v>432</v>
      </c>
    </row>
    <row r="40" spans="1:21" x14ac:dyDescent="0.25">
      <c r="A40" s="178" t="s">
        <v>252</v>
      </c>
      <c r="U40" t="s">
        <v>185</v>
      </c>
    </row>
    <row r="41" spans="1:21" x14ac:dyDescent="0.25">
      <c r="A41" s="179" t="s">
        <v>253</v>
      </c>
      <c r="U41" t="s">
        <v>200</v>
      </c>
    </row>
    <row r="42" spans="1:21" x14ac:dyDescent="0.25">
      <c r="A42" s="179" t="s">
        <v>254</v>
      </c>
      <c r="U42" t="s">
        <v>374</v>
      </c>
    </row>
    <row r="43" spans="1:21" x14ac:dyDescent="0.25">
      <c r="A43" s="179" t="s">
        <v>255</v>
      </c>
      <c r="U43" t="s">
        <v>187</v>
      </c>
    </row>
    <row r="44" spans="1:21" x14ac:dyDescent="0.25">
      <c r="A44" s="179" t="s">
        <v>267</v>
      </c>
      <c r="U44" t="s">
        <v>189</v>
      </c>
    </row>
    <row r="45" spans="1:21" x14ac:dyDescent="0.25">
      <c r="A45" s="179" t="s">
        <v>256</v>
      </c>
      <c r="U45" t="s">
        <v>193</v>
      </c>
    </row>
    <row r="46" spans="1:21" x14ac:dyDescent="0.25">
      <c r="A46" s="179" t="s">
        <v>257</v>
      </c>
      <c r="U46" t="s">
        <v>433</v>
      </c>
    </row>
    <row r="47" spans="1:21" x14ac:dyDescent="0.25">
      <c r="A47" s="179" t="s">
        <v>244</v>
      </c>
      <c r="U47" t="s">
        <v>109</v>
      </c>
    </row>
    <row r="48" spans="1:21" x14ac:dyDescent="0.25">
      <c r="A48" s="180" t="s">
        <v>245</v>
      </c>
      <c r="U48" t="s">
        <v>110</v>
      </c>
    </row>
    <row r="49" spans="1:21" x14ac:dyDescent="0.25">
      <c r="A49" s="180" t="s">
        <v>246</v>
      </c>
      <c r="U49" t="s">
        <v>111</v>
      </c>
    </row>
    <row r="50" spans="1:21" x14ac:dyDescent="0.25">
      <c r="A50" s="180" t="s">
        <v>247</v>
      </c>
      <c r="U50" t="s">
        <v>112</v>
      </c>
    </row>
    <row r="51" spans="1:21" x14ac:dyDescent="0.25">
      <c r="A51" s="179" t="s">
        <v>271</v>
      </c>
      <c r="U51" t="s">
        <v>113</v>
      </c>
    </row>
    <row r="52" spans="1:21" x14ac:dyDescent="0.25">
      <c r="A52" s="179" t="s">
        <v>270</v>
      </c>
      <c r="U52" t="s">
        <v>114</v>
      </c>
    </row>
    <row r="53" spans="1:21" x14ac:dyDescent="0.25">
      <c r="A53" s="180" t="s">
        <v>248</v>
      </c>
      <c r="U53" t="s">
        <v>115</v>
      </c>
    </row>
    <row r="54" spans="1:21" x14ac:dyDescent="0.25">
      <c r="A54" s="180" t="s">
        <v>249</v>
      </c>
      <c r="U54" t="s">
        <v>116</v>
      </c>
    </row>
    <row r="55" spans="1:21" x14ac:dyDescent="0.25">
      <c r="A55" s="180" t="s">
        <v>250</v>
      </c>
      <c r="U55" t="s">
        <v>117</v>
      </c>
    </row>
    <row r="56" spans="1:21" ht="13.8" thickBot="1" x14ac:dyDescent="0.3">
      <c r="A56" s="181" t="s">
        <v>251</v>
      </c>
      <c r="U56" t="s">
        <v>118</v>
      </c>
    </row>
    <row r="57" spans="1:21" x14ac:dyDescent="0.25">
      <c r="U57" t="s">
        <v>119</v>
      </c>
    </row>
    <row r="58" spans="1:21" x14ac:dyDescent="0.25">
      <c r="U58" t="s">
        <v>120</v>
      </c>
    </row>
    <row r="59" spans="1:21" x14ac:dyDescent="0.25">
      <c r="U59" t="s">
        <v>121</v>
      </c>
    </row>
    <row r="60" spans="1:21" x14ac:dyDescent="0.25">
      <c r="U60" t="s">
        <v>122</v>
      </c>
    </row>
    <row r="61" spans="1:21" x14ac:dyDescent="0.25">
      <c r="U61" t="s">
        <v>123</v>
      </c>
    </row>
    <row r="62" spans="1:21" x14ac:dyDescent="0.25">
      <c r="U62" t="s">
        <v>124</v>
      </c>
    </row>
    <row r="63" spans="1:21" x14ac:dyDescent="0.25">
      <c r="U63" t="s">
        <v>125</v>
      </c>
    </row>
    <row r="64" spans="1:21" x14ac:dyDescent="0.25">
      <c r="U64" t="s">
        <v>126</v>
      </c>
    </row>
    <row r="65" spans="21:21" x14ac:dyDescent="0.25">
      <c r="U65" t="s">
        <v>127</v>
      </c>
    </row>
    <row r="66" spans="21:21" x14ac:dyDescent="0.25">
      <c r="U66" t="s">
        <v>158</v>
      </c>
    </row>
    <row r="67" spans="21:21" x14ac:dyDescent="0.25">
      <c r="U67" t="s">
        <v>128</v>
      </c>
    </row>
    <row r="68" spans="21:21" x14ac:dyDescent="0.25">
      <c r="U68" t="s">
        <v>129</v>
      </c>
    </row>
    <row r="69" spans="21:21" x14ac:dyDescent="0.25">
      <c r="U69" t="s">
        <v>202</v>
      </c>
    </row>
    <row r="70" spans="21:21" x14ac:dyDescent="0.25">
      <c r="U70" t="s">
        <v>474</v>
      </c>
    </row>
    <row r="71" spans="21:21" x14ac:dyDescent="0.25">
      <c r="U71" t="s">
        <v>475</v>
      </c>
    </row>
    <row r="72" spans="21:21" x14ac:dyDescent="0.25">
      <c r="U72" t="s">
        <v>203</v>
      </c>
    </row>
    <row r="73" spans="21:21" x14ac:dyDescent="0.25">
      <c r="U73" t="s">
        <v>205</v>
      </c>
    </row>
    <row r="74" spans="21:21" x14ac:dyDescent="0.25">
      <c r="U74" t="s">
        <v>206</v>
      </c>
    </row>
    <row r="75" spans="21:21" x14ac:dyDescent="0.25">
      <c r="U75" t="s">
        <v>418</v>
      </c>
    </row>
    <row r="76" spans="21:21" x14ac:dyDescent="0.25">
      <c r="U76" t="s">
        <v>419</v>
      </c>
    </row>
    <row r="77" spans="21:21" x14ac:dyDescent="0.25">
      <c r="U77" t="s">
        <v>420</v>
      </c>
    </row>
    <row r="78" spans="21:21" x14ac:dyDescent="0.25">
      <c r="U78" t="s">
        <v>422</v>
      </c>
    </row>
    <row r="79" spans="21:21" x14ac:dyDescent="0.25">
      <c r="U79" t="s">
        <v>423</v>
      </c>
    </row>
    <row r="80" spans="21:21" x14ac:dyDescent="0.25">
      <c r="U80" t="s">
        <v>424</v>
      </c>
    </row>
    <row r="81" spans="21:21" x14ac:dyDescent="0.25">
      <c r="U81" t="s">
        <v>425</v>
      </c>
    </row>
    <row r="82" spans="21:21" x14ac:dyDescent="0.25">
      <c r="U82" t="s">
        <v>426</v>
      </c>
    </row>
    <row r="83" spans="21:21" x14ac:dyDescent="0.25">
      <c r="U83" t="s">
        <v>427</v>
      </c>
    </row>
    <row r="84" spans="21:21" x14ac:dyDescent="0.25">
      <c r="U84" t="s">
        <v>428</v>
      </c>
    </row>
    <row r="85" spans="21:21" x14ac:dyDescent="0.25">
      <c r="U85" t="s">
        <v>429</v>
      </c>
    </row>
    <row r="86" spans="21:21" x14ac:dyDescent="0.25">
      <c r="U86" t="s">
        <v>130</v>
      </c>
    </row>
    <row r="87" spans="21:21" x14ac:dyDescent="0.25">
      <c r="U87" t="s">
        <v>131</v>
      </c>
    </row>
    <row r="88" spans="21:21" x14ac:dyDescent="0.25">
      <c r="U88" t="s">
        <v>132</v>
      </c>
    </row>
    <row r="89" spans="21:21" x14ac:dyDescent="0.25">
      <c r="U89" t="s">
        <v>133</v>
      </c>
    </row>
    <row r="90" spans="21:21" x14ac:dyDescent="0.25">
      <c r="U90" t="s">
        <v>134</v>
      </c>
    </row>
    <row r="91" spans="21:21" x14ac:dyDescent="0.25">
      <c r="U91" t="s">
        <v>146</v>
      </c>
    </row>
    <row r="92" spans="21:21" x14ac:dyDescent="0.25">
      <c r="U92" t="s">
        <v>135</v>
      </c>
    </row>
    <row r="93" spans="21:21" x14ac:dyDescent="0.25">
      <c r="U93" t="s">
        <v>136</v>
      </c>
    </row>
    <row r="94" spans="21:21" x14ac:dyDescent="0.25">
      <c r="U94" t="s">
        <v>137</v>
      </c>
    </row>
    <row r="95" spans="21:21" x14ac:dyDescent="0.25">
      <c r="U95" t="s">
        <v>138</v>
      </c>
    </row>
    <row r="96" spans="21:21" x14ac:dyDescent="0.25">
      <c r="U96" t="s">
        <v>139</v>
      </c>
    </row>
    <row r="97" spans="21:21" x14ac:dyDescent="0.25">
      <c r="U97" t="s">
        <v>209</v>
      </c>
    </row>
    <row r="98" spans="21:21" x14ac:dyDescent="0.25">
      <c r="U98" t="s">
        <v>210</v>
      </c>
    </row>
    <row r="99" spans="21:21" x14ac:dyDescent="0.25">
      <c r="U99" t="s">
        <v>211</v>
      </c>
    </row>
    <row r="100" spans="21:21" x14ac:dyDescent="0.25">
      <c r="U100" t="s">
        <v>212</v>
      </c>
    </row>
    <row r="101" spans="21:21" x14ac:dyDescent="0.25">
      <c r="U101" t="s">
        <v>213</v>
      </c>
    </row>
    <row r="102" spans="21:21" x14ac:dyDescent="0.25">
      <c r="U102" t="s">
        <v>214</v>
      </c>
    </row>
    <row r="103" spans="21:21" x14ac:dyDescent="0.25">
      <c r="U103" t="s">
        <v>215</v>
      </c>
    </row>
    <row r="104" spans="21:21" x14ac:dyDescent="0.25">
      <c r="U104" t="s">
        <v>216</v>
      </c>
    </row>
    <row r="105" spans="21:21" x14ac:dyDescent="0.25">
      <c r="U105" t="s">
        <v>217</v>
      </c>
    </row>
    <row r="106" spans="21:21" x14ac:dyDescent="0.25">
      <c r="U106" t="s">
        <v>218</v>
      </c>
    </row>
    <row r="107" spans="21:21" x14ac:dyDescent="0.25">
      <c r="U107" t="s">
        <v>219</v>
      </c>
    </row>
    <row r="108" spans="21:21" x14ac:dyDescent="0.25">
      <c r="U108" t="s">
        <v>220</v>
      </c>
    </row>
    <row r="109" spans="21:21" x14ac:dyDescent="0.25">
      <c r="U109" t="s">
        <v>222</v>
      </c>
    </row>
    <row r="110" spans="21:21" x14ac:dyDescent="0.25">
      <c r="U110" t="s">
        <v>223</v>
      </c>
    </row>
    <row r="111" spans="21:21" x14ac:dyDescent="0.25">
      <c r="U111" t="s">
        <v>224</v>
      </c>
    </row>
  </sheetData>
  <mergeCells count="1">
    <mergeCell ref="E1:F1"/>
  </mergeCells>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pageSetUpPr fitToPage="1"/>
  </sheetPr>
  <dimension ref="A1:D194"/>
  <sheetViews>
    <sheetView zoomScale="65" zoomScaleNormal="65" zoomScalePageLayoutView="65" workbookViewId="0">
      <pane ySplit="1" topLeftCell="A2" activePane="bottomLeft" state="frozen"/>
      <selection pane="bottomLeft" activeCell="C188" sqref="C188:C191"/>
    </sheetView>
  </sheetViews>
  <sheetFormatPr defaultColWidth="0" defaultRowHeight="13.2" zeroHeight="1" x14ac:dyDescent="0.25"/>
  <cols>
    <col min="1" max="1" width="9.109375" style="1" customWidth="1"/>
    <col min="2" max="2" width="56.44140625" style="1" customWidth="1"/>
    <col min="3" max="3" width="128.6640625" style="1" customWidth="1"/>
    <col min="4" max="4" width="1.44140625" hidden="1" customWidth="1"/>
    <col min="5" max="16384" width="9.109375" hidden="1"/>
  </cols>
  <sheetData>
    <row r="1" spans="1:3" ht="14.4" thickBot="1" x14ac:dyDescent="0.3">
      <c r="A1" s="71" t="s">
        <v>227</v>
      </c>
      <c r="B1" s="72" t="s">
        <v>57</v>
      </c>
      <c r="C1" s="72" t="s">
        <v>275</v>
      </c>
    </row>
    <row r="2" spans="1:3" ht="14.4" thickBot="1" x14ac:dyDescent="0.3">
      <c r="A2" s="73" t="s">
        <v>496</v>
      </c>
      <c r="B2" s="74"/>
      <c r="C2" s="75"/>
    </row>
    <row r="3" spans="1:3" ht="14.4" thickBot="1" x14ac:dyDescent="0.3">
      <c r="A3" s="304" t="s">
        <v>68</v>
      </c>
      <c r="B3" s="76" t="s">
        <v>24</v>
      </c>
      <c r="C3" s="77"/>
    </row>
    <row r="4" spans="1:3" x14ac:dyDescent="0.25">
      <c r="A4" s="408" t="s">
        <v>650</v>
      </c>
      <c r="B4" s="410" t="s">
        <v>289</v>
      </c>
      <c r="C4" s="386" t="s">
        <v>383</v>
      </c>
    </row>
    <row r="5" spans="1:3" ht="63" customHeight="1" x14ac:dyDescent="0.25">
      <c r="A5" s="409"/>
      <c r="B5" s="411"/>
      <c r="C5" s="386"/>
    </row>
    <row r="6" spans="1:3" ht="42.75" customHeight="1" x14ac:dyDescent="0.25">
      <c r="A6" s="321" t="s">
        <v>90</v>
      </c>
      <c r="B6" s="39" t="s">
        <v>11</v>
      </c>
      <c r="C6" s="386"/>
    </row>
    <row r="7" spans="1:3" ht="28.5" customHeight="1" x14ac:dyDescent="0.25">
      <c r="A7" s="321" t="s">
        <v>91</v>
      </c>
      <c r="B7" s="39" t="s">
        <v>290</v>
      </c>
      <c r="C7" s="386"/>
    </row>
    <row r="8" spans="1:3" ht="28.5" customHeight="1" x14ac:dyDescent="0.25">
      <c r="A8" s="321" t="s">
        <v>92</v>
      </c>
      <c r="B8" s="39" t="s">
        <v>12</v>
      </c>
      <c r="C8" s="386"/>
    </row>
    <row r="9" spans="1:3" ht="27.75" customHeight="1" x14ac:dyDescent="0.25">
      <c r="A9" s="321" t="s">
        <v>93</v>
      </c>
      <c r="B9" s="39" t="s">
        <v>13</v>
      </c>
      <c r="C9" s="386"/>
    </row>
    <row r="10" spans="1:3" ht="44.25" customHeight="1" x14ac:dyDescent="0.25">
      <c r="A10" s="321" t="s">
        <v>94</v>
      </c>
      <c r="B10" s="39" t="s">
        <v>293</v>
      </c>
      <c r="C10" s="386"/>
    </row>
    <row r="11" spans="1:3" ht="81.599999999999994" customHeight="1" thickBot="1" x14ac:dyDescent="0.3">
      <c r="A11" s="321" t="s">
        <v>95</v>
      </c>
      <c r="B11" s="70" t="s">
        <v>291</v>
      </c>
      <c r="C11" s="386"/>
    </row>
    <row r="12" spans="1:3" ht="14.4" thickBot="1" x14ac:dyDescent="0.3">
      <c r="A12" s="305" t="s">
        <v>485</v>
      </c>
      <c r="B12" s="55" t="s">
        <v>25</v>
      </c>
      <c r="C12" s="63"/>
    </row>
    <row r="13" spans="1:3" ht="156.6" customHeight="1" x14ac:dyDescent="0.25">
      <c r="A13" s="62" t="s">
        <v>650</v>
      </c>
      <c r="B13" s="65" t="s">
        <v>302</v>
      </c>
      <c r="C13" s="406" t="s">
        <v>384</v>
      </c>
    </row>
    <row r="14" spans="1:3" ht="30" customHeight="1" x14ac:dyDescent="0.25">
      <c r="A14" s="321" t="s">
        <v>96</v>
      </c>
      <c r="B14" s="40" t="s">
        <v>151</v>
      </c>
      <c r="C14" s="406"/>
    </row>
    <row r="15" spans="1:3" ht="30" customHeight="1" x14ac:dyDescent="0.25">
      <c r="A15" s="321" t="s">
        <v>97</v>
      </c>
      <c r="B15" s="40" t="s">
        <v>295</v>
      </c>
      <c r="C15" s="406"/>
    </row>
    <row r="16" spans="1:3" ht="91.35" customHeight="1" x14ac:dyDescent="0.25">
      <c r="A16" s="321" t="s">
        <v>98</v>
      </c>
      <c r="B16" s="40" t="s">
        <v>297</v>
      </c>
      <c r="C16" s="406"/>
    </row>
    <row r="17" spans="1:3" ht="42" thickBot="1" x14ac:dyDescent="0.3">
      <c r="A17" s="321" t="s">
        <v>99</v>
      </c>
      <c r="B17" s="70" t="s">
        <v>296</v>
      </c>
      <c r="C17" s="406"/>
    </row>
    <row r="18" spans="1:3" ht="14.4" thickBot="1" x14ac:dyDescent="0.3">
      <c r="A18" s="307" t="s">
        <v>486</v>
      </c>
      <c r="B18" s="55" t="s">
        <v>25</v>
      </c>
      <c r="C18" s="56"/>
    </row>
    <row r="19" spans="1:3" ht="129.6" customHeight="1" x14ac:dyDescent="0.25">
      <c r="A19" s="66" t="s">
        <v>650</v>
      </c>
      <c r="B19" s="65" t="s">
        <v>342</v>
      </c>
      <c r="C19" s="412" t="s">
        <v>385</v>
      </c>
    </row>
    <row r="20" spans="1:3" ht="173.4" customHeight="1" thickBot="1" x14ac:dyDescent="0.3">
      <c r="A20" s="321" t="s">
        <v>176</v>
      </c>
      <c r="B20" s="48" t="s">
        <v>298</v>
      </c>
      <c r="C20" s="413"/>
    </row>
    <row r="21" spans="1:3" ht="14.4" thickBot="1" x14ac:dyDescent="0.3">
      <c r="A21" s="307" t="s">
        <v>487</v>
      </c>
      <c r="B21" s="55" t="s">
        <v>26</v>
      </c>
      <c r="C21" s="63"/>
    </row>
    <row r="22" spans="1:3" ht="55.2" x14ac:dyDescent="0.25">
      <c r="A22" s="66" t="s">
        <v>650</v>
      </c>
      <c r="B22" s="65" t="s">
        <v>299</v>
      </c>
      <c r="C22" s="391" t="s">
        <v>386</v>
      </c>
    </row>
    <row r="23" spans="1:3" ht="13.8" x14ac:dyDescent="0.25">
      <c r="A23" s="321" t="s">
        <v>100</v>
      </c>
      <c r="B23" s="40" t="s">
        <v>300</v>
      </c>
      <c r="C23" s="389"/>
    </row>
    <row r="24" spans="1:3" ht="314.39999999999998" customHeight="1" thickBot="1" x14ac:dyDescent="0.3">
      <c r="A24" s="321" t="s">
        <v>101</v>
      </c>
      <c r="B24" s="48" t="s">
        <v>152</v>
      </c>
      <c r="C24" s="392"/>
    </row>
    <row r="25" spans="1:3" ht="14.4" thickBot="1" x14ac:dyDescent="0.3">
      <c r="A25" s="307" t="s">
        <v>488</v>
      </c>
      <c r="B25" s="55" t="s">
        <v>26</v>
      </c>
      <c r="C25" s="61"/>
    </row>
    <row r="26" spans="1:3" ht="82.8" x14ac:dyDescent="0.25">
      <c r="A26" s="66" t="s">
        <v>650</v>
      </c>
      <c r="B26" s="65" t="s">
        <v>301</v>
      </c>
      <c r="C26" s="391" t="s">
        <v>387</v>
      </c>
    </row>
    <row r="27" spans="1:3" ht="47.25" customHeight="1" x14ac:dyDescent="0.25">
      <c r="A27" s="321" t="s">
        <v>413</v>
      </c>
      <c r="B27" s="40" t="s">
        <v>309</v>
      </c>
      <c r="C27" s="389"/>
    </row>
    <row r="28" spans="1:3" ht="55.2" x14ac:dyDescent="0.25">
      <c r="A28" s="321" t="s">
        <v>414</v>
      </c>
      <c r="B28" s="40" t="s">
        <v>310</v>
      </c>
      <c r="C28" s="389"/>
    </row>
    <row r="29" spans="1:3" ht="33.75" customHeight="1" x14ac:dyDescent="0.25">
      <c r="A29" s="321" t="s">
        <v>415</v>
      </c>
      <c r="B29" s="40" t="s">
        <v>311</v>
      </c>
      <c r="C29" s="389"/>
    </row>
    <row r="30" spans="1:3" ht="207" customHeight="1" thickBot="1" x14ac:dyDescent="0.3">
      <c r="A30" s="321" t="s">
        <v>416</v>
      </c>
      <c r="B30" s="48" t="s">
        <v>14</v>
      </c>
      <c r="C30" s="392"/>
    </row>
    <row r="31" spans="1:3" ht="14.4" thickBot="1" x14ac:dyDescent="0.3">
      <c r="A31" s="307" t="s">
        <v>489</v>
      </c>
      <c r="B31" s="55" t="s">
        <v>27</v>
      </c>
      <c r="C31" s="63"/>
    </row>
    <row r="32" spans="1:3" ht="44.25" customHeight="1" x14ac:dyDescent="0.25">
      <c r="A32" s="66" t="s">
        <v>650</v>
      </c>
      <c r="B32" s="65" t="s">
        <v>0</v>
      </c>
      <c r="C32" s="406" t="s">
        <v>678</v>
      </c>
    </row>
    <row r="33" spans="1:3" ht="59.1" customHeight="1" x14ac:dyDescent="0.25">
      <c r="A33" s="321" t="s">
        <v>102</v>
      </c>
      <c r="B33" s="40" t="s">
        <v>153</v>
      </c>
      <c r="C33" s="407"/>
    </row>
    <row r="34" spans="1:3" ht="105.75" customHeight="1" thickBot="1" x14ac:dyDescent="0.3">
      <c r="A34" s="321" t="s">
        <v>103</v>
      </c>
      <c r="B34" s="48" t="s">
        <v>312</v>
      </c>
      <c r="C34" s="407"/>
    </row>
    <row r="35" spans="1:3" ht="14.4" thickBot="1" x14ac:dyDescent="0.3">
      <c r="A35" s="307" t="s">
        <v>490</v>
      </c>
      <c r="B35" s="55" t="s">
        <v>28</v>
      </c>
      <c r="C35" s="63"/>
    </row>
    <row r="36" spans="1:3" ht="27.6" x14ac:dyDescent="0.25">
      <c r="A36" s="66" t="s">
        <v>650</v>
      </c>
      <c r="B36" s="65" t="s">
        <v>1</v>
      </c>
      <c r="C36" s="406" t="s">
        <v>339</v>
      </c>
    </row>
    <row r="37" spans="1:3" ht="41.4" x14ac:dyDescent="0.25">
      <c r="A37" s="321" t="s">
        <v>104</v>
      </c>
      <c r="B37" s="40" t="s">
        <v>313</v>
      </c>
      <c r="C37" s="407"/>
    </row>
    <row r="38" spans="1:3" ht="88.35" customHeight="1" thickBot="1" x14ac:dyDescent="0.3">
      <c r="A38" s="321" t="s">
        <v>105</v>
      </c>
      <c r="B38" s="48" t="s">
        <v>276</v>
      </c>
      <c r="C38" s="407"/>
    </row>
    <row r="39" spans="1:3" ht="14.4" thickBot="1" x14ac:dyDescent="0.3">
      <c r="A39" s="307" t="s">
        <v>177</v>
      </c>
      <c r="B39" s="68" t="s">
        <v>38</v>
      </c>
      <c r="C39" s="69"/>
    </row>
    <row r="40" spans="1:3" ht="41.4" x14ac:dyDescent="0.25">
      <c r="A40" s="67" t="s">
        <v>650</v>
      </c>
      <c r="B40" s="65" t="s">
        <v>154</v>
      </c>
      <c r="C40" s="386" t="s">
        <v>388</v>
      </c>
    </row>
    <row r="41" spans="1:3" ht="299.10000000000002" customHeight="1" thickBot="1" x14ac:dyDescent="0.3">
      <c r="A41" s="321" t="s">
        <v>178</v>
      </c>
      <c r="B41" s="48" t="s">
        <v>321</v>
      </c>
      <c r="C41" s="414"/>
    </row>
    <row r="42" spans="1:3" ht="14.4" thickBot="1" x14ac:dyDescent="0.3">
      <c r="A42" s="307" t="s">
        <v>69</v>
      </c>
      <c r="B42" s="55" t="s">
        <v>38</v>
      </c>
      <c r="C42" s="56"/>
    </row>
    <row r="43" spans="1:3" ht="98.4" customHeight="1" x14ac:dyDescent="0.25">
      <c r="A43" s="66" t="s">
        <v>650</v>
      </c>
      <c r="B43" s="65" t="s">
        <v>314</v>
      </c>
      <c r="C43" s="406" t="s">
        <v>389</v>
      </c>
    </row>
    <row r="44" spans="1:3" ht="27.6" x14ac:dyDescent="0.25">
      <c r="A44" s="321" t="s">
        <v>106</v>
      </c>
      <c r="B44" s="40" t="s">
        <v>277</v>
      </c>
      <c r="C44" s="406"/>
    </row>
    <row r="45" spans="1:3" ht="116.4" customHeight="1" thickBot="1" x14ac:dyDescent="0.3">
      <c r="A45" s="321" t="s">
        <v>194</v>
      </c>
      <c r="B45" s="48" t="s">
        <v>62</v>
      </c>
      <c r="C45" s="406"/>
    </row>
    <row r="46" spans="1:3" ht="14.4" thickBot="1" x14ac:dyDescent="0.3">
      <c r="A46" s="309" t="s">
        <v>179</v>
      </c>
      <c r="B46" s="55" t="s">
        <v>149</v>
      </c>
      <c r="C46" s="63"/>
    </row>
    <row r="47" spans="1:3" ht="57.6" customHeight="1" x14ac:dyDescent="0.25">
      <c r="A47" s="53" t="s">
        <v>650</v>
      </c>
      <c r="B47" s="65" t="s">
        <v>322</v>
      </c>
      <c r="C47" s="406" t="s">
        <v>390</v>
      </c>
    </row>
    <row r="48" spans="1:3" ht="41.4" x14ac:dyDescent="0.25">
      <c r="A48" s="321" t="s">
        <v>180</v>
      </c>
      <c r="B48" s="41" t="s">
        <v>294</v>
      </c>
      <c r="C48" s="407"/>
    </row>
    <row r="49" spans="1:3" ht="185.1" customHeight="1" thickBot="1" x14ac:dyDescent="0.3">
      <c r="A49" s="321" t="s">
        <v>181</v>
      </c>
      <c r="B49" s="48" t="s">
        <v>323</v>
      </c>
      <c r="C49" s="407"/>
    </row>
    <row r="50" spans="1:3" ht="14.4" thickBot="1" x14ac:dyDescent="0.3">
      <c r="A50" s="309" t="s">
        <v>430</v>
      </c>
      <c r="B50" s="55" t="s">
        <v>39</v>
      </c>
      <c r="C50" s="56"/>
    </row>
    <row r="51" spans="1:3" ht="69" x14ac:dyDescent="0.25">
      <c r="A51" s="53" t="s">
        <v>650</v>
      </c>
      <c r="B51" s="60" t="s">
        <v>328</v>
      </c>
      <c r="C51" s="378" t="s">
        <v>398</v>
      </c>
    </row>
    <row r="52" spans="1:3" ht="197.4" customHeight="1" thickBot="1" x14ac:dyDescent="0.3">
      <c r="A52" s="321" t="s">
        <v>431</v>
      </c>
      <c r="B52" s="57" t="s">
        <v>61</v>
      </c>
      <c r="C52" s="379"/>
    </row>
    <row r="53" spans="1:3" ht="14.4" thickBot="1" x14ac:dyDescent="0.3">
      <c r="A53" s="309" t="s">
        <v>182</v>
      </c>
      <c r="B53" s="55" t="s">
        <v>43</v>
      </c>
      <c r="C53" s="63"/>
    </row>
    <row r="54" spans="1:3" ht="33.6" customHeight="1" x14ac:dyDescent="0.25">
      <c r="A54" s="53" t="s">
        <v>650</v>
      </c>
      <c r="B54" s="60" t="s">
        <v>278</v>
      </c>
      <c r="C54" s="373" t="s">
        <v>391</v>
      </c>
    </row>
    <row r="55" spans="1:3" ht="222" customHeight="1" thickBot="1" x14ac:dyDescent="0.3">
      <c r="A55" s="321" t="s">
        <v>190</v>
      </c>
      <c r="B55" s="64" t="s">
        <v>279</v>
      </c>
      <c r="C55" s="374"/>
    </row>
    <row r="56" spans="1:3" ht="14.4" thickBot="1" x14ac:dyDescent="0.3">
      <c r="A56" s="309" t="s">
        <v>70</v>
      </c>
      <c r="B56" s="55" t="s">
        <v>43</v>
      </c>
      <c r="C56" s="56"/>
    </row>
    <row r="57" spans="1:3" ht="56.1" customHeight="1" x14ac:dyDescent="0.25">
      <c r="A57" s="53" t="s">
        <v>650</v>
      </c>
      <c r="B57" s="54" t="s">
        <v>324</v>
      </c>
      <c r="C57" s="373" t="s">
        <v>392</v>
      </c>
    </row>
    <row r="58" spans="1:3" ht="41.4" x14ac:dyDescent="0.25">
      <c r="A58" s="321" t="s">
        <v>71</v>
      </c>
      <c r="B58" s="42" t="s">
        <v>7</v>
      </c>
      <c r="C58" s="374"/>
    </row>
    <row r="59" spans="1:3" ht="240.6" customHeight="1" thickBot="1" x14ac:dyDescent="0.3">
      <c r="A59" s="321" t="s">
        <v>191</v>
      </c>
      <c r="B59" s="57" t="s">
        <v>44</v>
      </c>
      <c r="C59" s="374"/>
    </row>
    <row r="60" spans="1:3" ht="14.4" thickBot="1" x14ac:dyDescent="0.3">
      <c r="A60" s="309" t="s">
        <v>155</v>
      </c>
      <c r="B60" s="55" t="s">
        <v>47</v>
      </c>
      <c r="C60" s="63"/>
    </row>
    <row r="61" spans="1:3" ht="47.1" customHeight="1" x14ac:dyDescent="0.25">
      <c r="A61" s="62" t="s">
        <v>650</v>
      </c>
      <c r="B61" s="60" t="s">
        <v>315</v>
      </c>
      <c r="C61" s="400" t="s">
        <v>393</v>
      </c>
    </row>
    <row r="62" spans="1:3" ht="13.8" x14ac:dyDescent="0.25">
      <c r="A62" s="321" t="s">
        <v>195</v>
      </c>
      <c r="B62" s="43" t="s">
        <v>316</v>
      </c>
      <c r="C62" s="385"/>
    </row>
    <row r="63" spans="1:3" ht="288" customHeight="1" thickBot="1" x14ac:dyDescent="0.3">
      <c r="A63" s="321" t="s">
        <v>196</v>
      </c>
      <c r="B63" s="57" t="s">
        <v>340</v>
      </c>
      <c r="C63" s="401"/>
    </row>
    <row r="64" spans="1:3" ht="14.4" thickBot="1" x14ac:dyDescent="0.3">
      <c r="A64" s="309" t="s">
        <v>72</v>
      </c>
      <c r="B64" s="55" t="s">
        <v>47</v>
      </c>
      <c r="C64" s="61"/>
    </row>
    <row r="65" spans="1:3" ht="54" customHeight="1" x14ac:dyDescent="0.25">
      <c r="A65" s="53" t="s">
        <v>650</v>
      </c>
      <c r="B65" s="54" t="s">
        <v>325</v>
      </c>
      <c r="C65" s="385" t="s">
        <v>394</v>
      </c>
    </row>
    <row r="66" spans="1:3" ht="342.6" customHeight="1" x14ac:dyDescent="0.25">
      <c r="A66" s="321" t="s">
        <v>107</v>
      </c>
      <c r="B66" s="43" t="s">
        <v>326</v>
      </c>
      <c r="C66" s="402"/>
    </row>
    <row r="67" spans="1:3" ht="289.35000000000002" customHeight="1" x14ac:dyDescent="0.25">
      <c r="A67" s="321" t="s">
        <v>108</v>
      </c>
      <c r="B67" s="43" t="s">
        <v>327</v>
      </c>
      <c r="C67" s="36" t="s">
        <v>395</v>
      </c>
    </row>
    <row r="68" spans="1:3" ht="207" x14ac:dyDescent="0.25">
      <c r="A68" s="321" t="s">
        <v>197</v>
      </c>
      <c r="B68" s="18" t="s">
        <v>48</v>
      </c>
      <c r="C68" s="37" t="s">
        <v>396</v>
      </c>
    </row>
    <row r="69" spans="1:3" ht="180" thickBot="1" x14ac:dyDescent="0.3">
      <c r="A69" s="321" t="s">
        <v>198</v>
      </c>
      <c r="B69" s="57" t="s">
        <v>304</v>
      </c>
      <c r="C69" s="47" t="s">
        <v>397</v>
      </c>
    </row>
    <row r="70" spans="1:3" ht="14.4" thickBot="1" x14ac:dyDescent="0.3">
      <c r="A70" s="309" t="s">
        <v>183</v>
      </c>
      <c r="B70" s="55" t="s">
        <v>40</v>
      </c>
      <c r="C70" s="59"/>
    </row>
    <row r="71" spans="1:3" ht="41.4" x14ac:dyDescent="0.25">
      <c r="A71" s="53" t="s">
        <v>650</v>
      </c>
      <c r="B71" s="58" t="s">
        <v>372</v>
      </c>
      <c r="C71" s="403" t="s">
        <v>399</v>
      </c>
    </row>
    <row r="72" spans="1:3" ht="48.6" customHeight="1" x14ac:dyDescent="0.25">
      <c r="A72" s="321" t="s">
        <v>199</v>
      </c>
      <c r="B72" s="40" t="s">
        <v>79</v>
      </c>
      <c r="C72" s="404"/>
    </row>
    <row r="73" spans="1:3" ht="149.4" customHeight="1" thickBot="1" x14ac:dyDescent="0.3">
      <c r="A73" s="321" t="s">
        <v>432</v>
      </c>
      <c r="B73" s="48" t="s">
        <v>41</v>
      </c>
      <c r="C73" s="405"/>
    </row>
    <row r="74" spans="1:3" ht="14.4" thickBot="1" x14ac:dyDescent="0.3">
      <c r="A74" s="309" t="s">
        <v>184</v>
      </c>
      <c r="B74" s="55" t="s">
        <v>42</v>
      </c>
      <c r="C74" s="56"/>
    </row>
    <row r="75" spans="1:3" ht="76.349999999999994" customHeight="1" x14ac:dyDescent="0.25">
      <c r="A75" s="53" t="s">
        <v>650</v>
      </c>
      <c r="B75" s="58" t="s">
        <v>343</v>
      </c>
      <c r="C75" s="386" t="s">
        <v>400</v>
      </c>
    </row>
    <row r="76" spans="1:3" ht="27.6" x14ac:dyDescent="0.25">
      <c r="A76" s="321" t="s">
        <v>185</v>
      </c>
      <c r="B76" s="40" t="s">
        <v>344</v>
      </c>
      <c r="C76" s="387"/>
    </row>
    <row r="77" spans="1:3" ht="194.1" customHeight="1" thickBot="1" x14ac:dyDescent="0.3">
      <c r="A77" s="321" t="s">
        <v>200</v>
      </c>
      <c r="B77" s="48" t="s">
        <v>64</v>
      </c>
      <c r="C77" s="387"/>
    </row>
    <row r="78" spans="1:3" ht="14.4" thickBot="1" x14ac:dyDescent="0.3">
      <c r="A78" s="309" t="s">
        <v>186</v>
      </c>
      <c r="B78" s="55" t="s">
        <v>45</v>
      </c>
      <c r="C78" s="56"/>
    </row>
    <row r="79" spans="1:3" ht="120" customHeight="1" x14ac:dyDescent="0.25">
      <c r="A79" s="53" t="s">
        <v>650</v>
      </c>
      <c r="B79" s="54" t="s">
        <v>375</v>
      </c>
      <c r="C79" s="376" t="s">
        <v>401</v>
      </c>
    </row>
    <row r="80" spans="1:3" ht="41.4" x14ac:dyDescent="0.25">
      <c r="A80" s="321" t="s">
        <v>374</v>
      </c>
      <c r="B80" s="43" t="s">
        <v>329</v>
      </c>
      <c r="C80" s="388"/>
    </row>
    <row r="81" spans="1:4" ht="107.4" customHeight="1" thickBot="1" x14ac:dyDescent="0.3">
      <c r="A81" s="321" t="s">
        <v>187</v>
      </c>
      <c r="B81" s="57" t="s">
        <v>330</v>
      </c>
      <c r="C81" s="388"/>
    </row>
    <row r="82" spans="1:4" ht="14.4" thickBot="1" x14ac:dyDescent="0.3">
      <c r="A82" s="309" t="s">
        <v>188</v>
      </c>
      <c r="B82" s="55" t="s">
        <v>46</v>
      </c>
      <c r="C82" s="56"/>
    </row>
    <row r="83" spans="1:4" ht="41.4" x14ac:dyDescent="0.25">
      <c r="A83" s="53" t="s">
        <v>650</v>
      </c>
      <c r="B83" s="58" t="s">
        <v>5</v>
      </c>
      <c r="C83" s="389" t="s">
        <v>402</v>
      </c>
    </row>
    <row r="84" spans="1:4" ht="205.35" customHeight="1" thickBot="1" x14ac:dyDescent="0.3">
      <c r="A84" s="321" t="s">
        <v>189</v>
      </c>
      <c r="B84" s="48" t="s">
        <v>80</v>
      </c>
      <c r="C84" s="389"/>
    </row>
    <row r="85" spans="1:4" ht="14.4" thickBot="1" x14ac:dyDescent="0.3">
      <c r="A85" s="309" t="s">
        <v>192</v>
      </c>
      <c r="B85" s="55" t="s">
        <v>89</v>
      </c>
      <c r="C85" s="56"/>
    </row>
    <row r="86" spans="1:4" ht="73.349999999999994" customHeight="1" x14ac:dyDescent="0.25">
      <c r="A86" s="53" t="s">
        <v>650</v>
      </c>
      <c r="B86" s="54" t="s">
        <v>331</v>
      </c>
      <c r="C86" s="386" t="s">
        <v>403</v>
      </c>
    </row>
    <row r="87" spans="1:4" ht="27.6" x14ac:dyDescent="0.25">
      <c r="A87" s="321" t="s">
        <v>193</v>
      </c>
      <c r="B87" s="40" t="s">
        <v>84</v>
      </c>
      <c r="C87" s="386"/>
    </row>
    <row r="88" spans="1:4" ht="183.6" customHeight="1" thickBot="1" x14ac:dyDescent="0.3">
      <c r="A88" s="321" t="s">
        <v>433</v>
      </c>
      <c r="B88" s="48" t="s">
        <v>85</v>
      </c>
      <c r="C88" s="386"/>
    </row>
    <row r="89" spans="1:4" ht="14.4" thickBot="1" x14ac:dyDescent="0.3">
      <c r="A89" s="79" t="s">
        <v>491</v>
      </c>
      <c r="B89" s="80"/>
      <c r="C89" s="81"/>
    </row>
    <row r="90" spans="1:4" ht="14.4" thickBot="1" x14ac:dyDescent="0.3">
      <c r="A90" s="312" t="s">
        <v>73</v>
      </c>
      <c r="B90" s="51" t="s">
        <v>29</v>
      </c>
      <c r="C90" s="82"/>
    </row>
    <row r="91" spans="1:4" x14ac:dyDescent="0.25">
      <c r="A91" s="396" t="s">
        <v>650</v>
      </c>
      <c r="B91" s="398" t="s">
        <v>332</v>
      </c>
      <c r="C91" s="369" t="s">
        <v>404</v>
      </c>
    </row>
    <row r="92" spans="1:4" ht="72.599999999999994" customHeight="1" x14ac:dyDescent="0.25">
      <c r="A92" s="397"/>
      <c r="B92" s="399"/>
      <c r="C92" s="369"/>
    </row>
    <row r="93" spans="1:4" ht="27.6" x14ac:dyDescent="0.25">
      <c r="A93" s="321" t="s">
        <v>109</v>
      </c>
      <c r="B93" s="40" t="s">
        <v>317</v>
      </c>
      <c r="C93" s="369"/>
      <c r="D93" s="35"/>
    </row>
    <row r="94" spans="1:4" ht="41.4" x14ac:dyDescent="0.25">
      <c r="A94" s="321" t="s">
        <v>110</v>
      </c>
      <c r="B94" s="40" t="s">
        <v>15</v>
      </c>
      <c r="C94" s="369"/>
      <c r="D94" s="35"/>
    </row>
    <row r="95" spans="1:4" ht="55.2" x14ac:dyDescent="0.25">
      <c r="A95" s="321" t="s">
        <v>111</v>
      </c>
      <c r="B95" s="40" t="s">
        <v>333</v>
      </c>
      <c r="C95" s="369"/>
      <c r="D95" s="35"/>
    </row>
    <row r="96" spans="1:4" ht="55.2" x14ac:dyDescent="0.25">
      <c r="A96" s="321" t="s">
        <v>112</v>
      </c>
      <c r="B96" s="40" t="s">
        <v>16</v>
      </c>
      <c r="C96" s="369"/>
      <c r="D96" s="35"/>
    </row>
    <row r="97" spans="1:4" ht="41.4" x14ac:dyDescent="0.25">
      <c r="A97" s="321" t="s">
        <v>113</v>
      </c>
      <c r="B97" s="40" t="s">
        <v>318</v>
      </c>
      <c r="C97" s="369"/>
      <c r="D97" s="35"/>
    </row>
    <row r="98" spans="1:4" ht="168" customHeight="1" thickBot="1" x14ac:dyDescent="0.3">
      <c r="A98" s="321" t="s">
        <v>114</v>
      </c>
      <c r="B98" s="48" t="s">
        <v>319</v>
      </c>
      <c r="C98" s="369"/>
    </row>
    <row r="99" spans="1:4" ht="14.4" thickBot="1" x14ac:dyDescent="0.3">
      <c r="A99" s="312" t="s">
        <v>492</v>
      </c>
      <c r="B99" s="51" t="s">
        <v>30</v>
      </c>
      <c r="C99" s="52"/>
    </row>
    <row r="100" spans="1:4" ht="55.2" x14ac:dyDescent="0.25">
      <c r="A100" s="49" t="s">
        <v>650</v>
      </c>
      <c r="B100" s="50" t="s">
        <v>334</v>
      </c>
      <c r="C100" s="390" t="s">
        <v>434</v>
      </c>
    </row>
    <row r="101" spans="1:4" ht="27.6" x14ac:dyDescent="0.25">
      <c r="A101" s="321" t="s">
        <v>115</v>
      </c>
      <c r="B101" s="43" t="s">
        <v>17</v>
      </c>
      <c r="C101" s="390"/>
    </row>
    <row r="102" spans="1:4" ht="41.4" x14ac:dyDescent="0.25">
      <c r="A102" s="321" t="s">
        <v>116</v>
      </c>
      <c r="B102" s="43" t="s">
        <v>31</v>
      </c>
      <c r="C102" s="390"/>
    </row>
    <row r="103" spans="1:4" ht="27.6" x14ac:dyDescent="0.25">
      <c r="A103" s="321" t="s">
        <v>117</v>
      </c>
      <c r="B103" s="43" t="s">
        <v>32</v>
      </c>
      <c r="C103" s="390"/>
    </row>
    <row r="104" spans="1:4" ht="27.6" x14ac:dyDescent="0.25">
      <c r="A104" s="321" t="s">
        <v>118</v>
      </c>
      <c r="B104" s="43" t="s">
        <v>308</v>
      </c>
      <c r="C104" s="390"/>
    </row>
    <row r="105" spans="1:4" ht="27.6" x14ac:dyDescent="0.25">
      <c r="A105" s="321" t="s">
        <v>119</v>
      </c>
      <c r="B105" s="43" t="s">
        <v>81</v>
      </c>
      <c r="C105" s="390"/>
    </row>
    <row r="106" spans="1:4" ht="354" customHeight="1" x14ac:dyDescent="0.25">
      <c r="A106" s="321" t="s">
        <v>120</v>
      </c>
      <c r="B106" s="57" t="s">
        <v>18</v>
      </c>
      <c r="C106" s="390"/>
    </row>
    <row r="107" spans="1:4" ht="97.2" thickBot="1" x14ac:dyDescent="0.3">
      <c r="A107" s="102" t="s">
        <v>650</v>
      </c>
      <c r="B107" s="103"/>
      <c r="C107" s="104" t="s">
        <v>435</v>
      </c>
    </row>
    <row r="108" spans="1:4" ht="14.4" thickBot="1" x14ac:dyDescent="0.3">
      <c r="A108" s="312" t="s">
        <v>493</v>
      </c>
      <c r="B108" s="51" t="s">
        <v>82</v>
      </c>
      <c r="C108" s="52"/>
    </row>
    <row r="109" spans="1:4" ht="55.2" x14ac:dyDescent="0.25">
      <c r="A109" s="49" t="s">
        <v>650</v>
      </c>
      <c r="B109" s="78" t="s">
        <v>335</v>
      </c>
      <c r="C109" s="391" t="s">
        <v>445</v>
      </c>
    </row>
    <row r="110" spans="1:4" ht="55.2" x14ac:dyDescent="0.25">
      <c r="A110" s="321" t="s">
        <v>121</v>
      </c>
      <c r="B110" s="40" t="s">
        <v>19</v>
      </c>
      <c r="C110" s="389"/>
    </row>
    <row r="111" spans="1:4" ht="55.2" x14ac:dyDescent="0.25">
      <c r="A111" s="321" t="s">
        <v>122</v>
      </c>
      <c r="B111" s="40" t="s">
        <v>20</v>
      </c>
      <c r="C111" s="389"/>
    </row>
    <row r="112" spans="1:4" ht="368.1" customHeight="1" thickBot="1" x14ac:dyDescent="0.3">
      <c r="A112" s="321" t="s">
        <v>123</v>
      </c>
      <c r="B112" s="48" t="s">
        <v>320</v>
      </c>
      <c r="C112" s="392"/>
    </row>
    <row r="113" spans="1:3" ht="14.4" thickBot="1" x14ac:dyDescent="0.3">
      <c r="A113" s="312" t="s">
        <v>74</v>
      </c>
      <c r="B113" s="51" t="s">
        <v>33</v>
      </c>
      <c r="C113" s="340"/>
    </row>
    <row r="114" spans="1:3" ht="41.4" x14ac:dyDescent="0.25">
      <c r="A114" s="49" t="s">
        <v>650</v>
      </c>
      <c r="B114" s="78" t="s">
        <v>336</v>
      </c>
      <c r="C114" s="393" t="s">
        <v>682</v>
      </c>
    </row>
    <row r="115" spans="1:3" ht="354" customHeight="1" x14ac:dyDescent="0.25">
      <c r="A115" s="321" t="s">
        <v>124</v>
      </c>
      <c r="B115" s="40" t="s">
        <v>156</v>
      </c>
      <c r="C115" s="389"/>
    </row>
    <row r="116" spans="1:3" ht="165.6" customHeight="1" thickBot="1" x14ac:dyDescent="0.3">
      <c r="A116" s="321"/>
      <c r="B116" s="338"/>
      <c r="C116" s="341" t="s">
        <v>683</v>
      </c>
    </row>
    <row r="117" spans="1:3" ht="14.4" thickBot="1" x14ac:dyDescent="0.3">
      <c r="A117" s="312" t="s">
        <v>494</v>
      </c>
      <c r="B117" s="51" t="s">
        <v>34</v>
      </c>
      <c r="C117" s="339"/>
    </row>
    <row r="118" spans="1:3" ht="44.4" customHeight="1" x14ac:dyDescent="0.25">
      <c r="A118" s="49" t="s">
        <v>650</v>
      </c>
      <c r="B118" s="50" t="s">
        <v>3</v>
      </c>
      <c r="C118" s="376" t="s">
        <v>681</v>
      </c>
    </row>
    <row r="119" spans="1:3" ht="27.6" x14ac:dyDescent="0.25">
      <c r="A119" s="321" t="s">
        <v>125</v>
      </c>
      <c r="B119" s="43" t="s">
        <v>157</v>
      </c>
      <c r="C119" s="388"/>
    </row>
    <row r="120" spans="1:3" ht="13.8" x14ac:dyDescent="0.25">
      <c r="A120" s="321" t="s">
        <v>126</v>
      </c>
      <c r="B120" s="43" t="s">
        <v>337</v>
      </c>
      <c r="C120" s="388"/>
    </row>
    <row r="121" spans="1:3" ht="27.6" x14ac:dyDescent="0.25">
      <c r="A121" s="321" t="s">
        <v>127</v>
      </c>
      <c r="B121" s="43" t="s">
        <v>35</v>
      </c>
      <c r="C121" s="388"/>
    </row>
    <row r="122" spans="1:3" ht="392.4" customHeight="1" thickBot="1" x14ac:dyDescent="0.3">
      <c r="A122" s="321" t="s">
        <v>158</v>
      </c>
      <c r="B122" s="57" t="s">
        <v>8</v>
      </c>
      <c r="C122" s="388"/>
    </row>
    <row r="123" spans="1:3" ht="14.4" thickBot="1" x14ac:dyDescent="0.3">
      <c r="A123" s="312" t="s">
        <v>75</v>
      </c>
      <c r="B123" s="51" t="s">
        <v>36</v>
      </c>
      <c r="C123" s="52"/>
    </row>
    <row r="124" spans="1:3" ht="87.6" customHeight="1" x14ac:dyDescent="0.25">
      <c r="A124" s="49" t="s">
        <v>650</v>
      </c>
      <c r="B124" s="50" t="s">
        <v>338</v>
      </c>
      <c r="C124" s="394" t="s">
        <v>405</v>
      </c>
    </row>
    <row r="125" spans="1:3" ht="55.2" x14ac:dyDescent="0.25">
      <c r="A125" s="321" t="s">
        <v>128</v>
      </c>
      <c r="B125" s="43" t="s">
        <v>439</v>
      </c>
      <c r="C125" s="378"/>
    </row>
    <row r="126" spans="1:3" ht="294.60000000000002" customHeight="1" thickBot="1" x14ac:dyDescent="0.3">
      <c r="A126" s="321" t="s">
        <v>129</v>
      </c>
      <c r="B126" s="57" t="s">
        <v>443</v>
      </c>
      <c r="C126" s="395"/>
    </row>
    <row r="127" spans="1:3" ht="14.4" thickBot="1" x14ac:dyDescent="0.3">
      <c r="A127" s="314" t="s">
        <v>201</v>
      </c>
      <c r="B127" s="51" t="s">
        <v>51</v>
      </c>
      <c r="C127" s="84"/>
    </row>
    <row r="128" spans="1:3" ht="27.6" x14ac:dyDescent="0.25">
      <c r="A128" s="83" t="s">
        <v>650</v>
      </c>
      <c r="B128" s="50" t="s">
        <v>341</v>
      </c>
      <c r="C128" s="385" t="s">
        <v>406</v>
      </c>
    </row>
    <row r="129" spans="1:3" ht="13.8" x14ac:dyDescent="0.25">
      <c r="A129" s="321" t="s">
        <v>202</v>
      </c>
      <c r="B129" s="43" t="s">
        <v>77</v>
      </c>
      <c r="C129" s="385"/>
    </row>
    <row r="130" spans="1:3" ht="38.4" customHeight="1" x14ac:dyDescent="0.25">
      <c r="A130" s="321" t="s">
        <v>474</v>
      </c>
      <c r="B130" s="43" t="s">
        <v>159</v>
      </c>
      <c r="C130" s="385"/>
    </row>
    <row r="131" spans="1:3" ht="39" customHeight="1" x14ac:dyDescent="0.25">
      <c r="A131" s="321" t="s">
        <v>475</v>
      </c>
      <c r="B131" s="43" t="s">
        <v>147</v>
      </c>
      <c r="C131" s="385"/>
    </row>
    <row r="132" spans="1:3" ht="54" customHeight="1" thickBot="1" x14ac:dyDescent="0.3">
      <c r="A132" s="321" t="s">
        <v>203</v>
      </c>
      <c r="B132" s="57" t="s">
        <v>52</v>
      </c>
      <c r="C132" s="385"/>
    </row>
    <row r="133" spans="1:3" ht="14.4" thickBot="1" x14ac:dyDescent="0.3">
      <c r="A133" s="314" t="s">
        <v>204</v>
      </c>
      <c r="B133" s="51" t="s">
        <v>53</v>
      </c>
      <c r="C133" s="84"/>
    </row>
    <row r="134" spans="1:3" ht="34.35" customHeight="1" x14ac:dyDescent="0.25">
      <c r="A134" s="83" t="s">
        <v>650</v>
      </c>
      <c r="B134" s="50" t="s">
        <v>160</v>
      </c>
      <c r="C134" s="375" t="s">
        <v>407</v>
      </c>
    </row>
    <row r="135" spans="1:3" ht="36" customHeight="1" x14ac:dyDescent="0.25">
      <c r="A135" s="321" t="s">
        <v>205</v>
      </c>
      <c r="B135" s="18" t="s">
        <v>54</v>
      </c>
      <c r="C135" s="373"/>
    </row>
    <row r="136" spans="1:3" ht="309.60000000000002" customHeight="1" thickBot="1" x14ac:dyDescent="0.3">
      <c r="A136" s="321" t="s">
        <v>206</v>
      </c>
      <c r="B136" s="57" t="s">
        <v>345</v>
      </c>
      <c r="C136" s="373"/>
    </row>
    <row r="137" spans="1:3" ht="14.4" thickBot="1" x14ac:dyDescent="0.3">
      <c r="A137" s="314" t="s">
        <v>417</v>
      </c>
      <c r="B137" s="51" t="s">
        <v>148</v>
      </c>
      <c r="C137" s="84"/>
    </row>
    <row r="138" spans="1:3" ht="63.6" customHeight="1" x14ac:dyDescent="0.25">
      <c r="A138" s="83" t="s">
        <v>650</v>
      </c>
      <c r="B138" s="50" t="s">
        <v>280</v>
      </c>
      <c r="C138" s="376" t="s">
        <v>347</v>
      </c>
    </row>
    <row r="139" spans="1:3" ht="32.4" customHeight="1" x14ac:dyDescent="0.25">
      <c r="A139" s="321" t="s">
        <v>418</v>
      </c>
      <c r="B139" s="43" t="s">
        <v>56</v>
      </c>
      <c r="C139" s="376"/>
    </row>
    <row r="140" spans="1:3" ht="44.4" customHeight="1" x14ac:dyDescent="0.25">
      <c r="A140" s="321" t="s">
        <v>419</v>
      </c>
      <c r="B140" s="43" t="s">
        <v>346</v>
      </c>
      <c r="C140" s="376"/>
    </row>
    <row r="141" spans="1:3" ht="257.10000000000002" customHeight="1" thickBot="1" x14ac:dyDescent="0.3">
      <c r="A141" s="321" t="s">
        <v>420</v>
      </c>
      <c r="B141" s="43" t="s">
        <v>150</v>
      </c>
      <c r="C141" s="377"/>
    </row>
    <row r="142" spans="1:3" ht="14.4" thickBot="1" x14ac:dyDescent="0.3">
      <c r="A142" s="314" t="s">
        <v>421</v>
      </c>
      <c r="B142" s="51" t="s">
        <v>281</v>
      </c>
      <c r="C142" s="86"/>
    </row>
    <row r="143" spans="1:3" ht="117.6" customHeight="1" x14ac:dyDescent="0.25">
      <c r="A143" s="83" t="s">
        <v>650</v>
      </c>
      <c r="B143" s="85" t="s">
        <v>348</v>
      </c>
      <c r="C143" s="373" t="s">
        <v>408</v>
      </c>
    </row>
    <row r="144" spans="1:3" ht="27.6" x14ac:dyDescent="0.25">
      <c r="A144" s="321" t="s">
        <v>422</v>
      </c>
      <c r="B144" s="43" t="s">
        <v>349</v>
      </c>
      <c r="C144" s="374"/>
    </row>
    <row r="145" spans="1:3" ht="27.6" x14ac:dyDescent="0.25">
      <c r="A145" s="321" t="s">
        <v>423</v>
      </c>
      <c r="B145" s="43" t="s">
        <v>350</v>
      </c>
      <c r="C145" s="374"/>
    </row>
    <row r="146" spans="1:3" ht="109.35" customHeight="1" thickBot="1" x14ac:dyDescent="0.3">
      <c r="A146" s="321" t="s">
        <v>424</v>
      </c>
      <c r="B146" s="57" t="s">
        <v>444</v>
      </c>
      <c r="C146" s="374"/>
    </row>
    <row r="147" spans="1:3" ht="14.4" thickBot="1" x14ac:dyDescent="0.3">
      <c r="A147" s="314" t="s">
        <v>207</v>
      </c>
      <c r="B147" s="51" t="s">
        <v>49</v>
      </c>
      <c r="C147" s="86"/>
    </row>
    <row r="148" spans="1:3" ht="41.4" x14ac:dyDescent="0.25">
      <c r="A148" s="83" t="s">
        <v>650</v>
      </c>
      <c r="B148" s="85" t="s">
        <v>6</v>
      </c>
      <c r="C148" s="378" t="s">
        <v>679</v>
      </c>
    </row>
    <row r="149" spans="1:3" ht="17.399999999999999" customHeight="1" x14ac:dyDescent="0.25">
      <c r="A149" s="321" t="s">
        <v>425</v>
      </c>
      <c r="B149" s="43" t="s">
        <v>86</v>
      </c>
      <c r="C149" s="379"/>
    </row>
    <row r="150" spans="1:3" ht="13.8" x14ac:dyDescent="0.25">
      <c r="A150" s="321" t="s">
        <v>426</v>
      </c>
      <c r="B150" s="43" t="s">
        <v>87</v>
      </c>
      <c r="C150" s="379"/>
    </row>
    <row r="151" spans="1:3" ht="27.6" x14ac:dyDescent="0.25">
      <c r="A151" s="321" t="s">
        <v>427</v>
      </c>
      <c r="B151" s="43" t="s">
        <v>63</v>
      </c>
      <c r="C151" s="379"/>
    </row>
    <row r="152" spans="1:3" ht="27.6" x14ac:dyDescent="0.25">
      <c r="A152" s="321" t="s">
        <v>428</v>
      </c>
      <c r="B152" s="43" t="s">
        <v>50</v>
      </c>
      <c r="C152" s="379"/>
    </row>
    <row r="153" spans="1:3" ht="41.4" customHeight="1" thickBot="1" x14ac:dyDescent="0.3">
      <c r="A153" s="321" t="s">
        <v>429</v>
      </c>
      <c r="B153" s="57" t="s">
        <v>65</v>
      </c>
      <c r="C153" s="379"/>
    </row>
    <row r="154" spans="1:3" ht="14.4" thickBot="1" x14ac:dyDescent="0.3">
      <c r="A154" s="88" t="s">
        <v>21</v>
      </c>
      <c r="B154" s="89"/>
      <c r="C154" s="90"/>
    </row>
    <row r="155" spans="1:3" ht="13.8" x14ac:dyDescent="0.25">
      <c r="A155" s="316" t="s">
        <v>76</v>
      </c>
      <c r="B155" s="46" t="s">
        <v>161</v>
      </c>
      <c r="C155" s="91"/>
    </row>
    <row r="156" spans="1:3" x14ac:dyDescent="0.25">
      <c r="A156" s="380" t="s">
        <v>650</v>
      </c>
      <c r="B156" s="382" t="s">
        <v>351</v>
      </c>
      <c r="C156" s="373" t="s">
        <v>437</v>
      </c>
    </row>
    <row r="157" spans="1:3" ht="300" customHeight="1" x14ac:dyDescent="0.25">
      <c r="A157" s="381"/>
      <c r="B157" s="383"/>
      <c r="C157" s="384"/>
    </row>
    <row r="158" spans="1:3" ht="165.6" x14ac:dyDescent="0.25">
      <c r="A158" s="302" t="s">
        <v>650</v>
      </c>
      <c r="B158" s="106"/>
      <c r="C158" s="107" t="s">
        <v>436</v>
      </c>
    </row>
    <row r="159" spans="1:3" ht="110.4" x14ac:dyDescent="0.25">
      <c r="A159" s="321" t="s">
        <v>130</v>
      </c>
      <c r="B159" s="43" t="s">
        <v>352</v>
      </c>
      <c r="C159" s="37" t="s">
        <v>409</v>
      </c>
    </row>
    <row r="160" spans="1:3" ht="96.6" x14ac:dyDescent="0.25">
      <c r="A160" s="321" t="s">
        <v>131</v>
      </c>
      <c r="B160" s="43" t="s">
        <v>164</v>
      </c>
      <c r="C160" s="37" t="s">
        <v>357</v>
      </c>
    </row>
    <row r="161" spans="1:4" ht="369" customHeight="1" x14ac:dyDescent="0.25">
      <c r="A161" s="321" t="s">
        <v>132</v>
      </c>
      <c r="B161" s="43" t="s">
        <v>292</v>
      </c>
      <c r="C161" s="37" t="s">
        <v>353</v>
      </c>
    </row>
    <row r="162" spans="1:4" ht="124.2" x14ac:dyDescent="0.25">
      <c r="A162" s="321" t="s">
        <v>133</v>
      </c>
      <c r="B162" s="43" t="s">
        <v>162</v>
      </c>
      <c r="C162" s="37" t="s">
        <v>354</v>
      </c>
    </row>
    <row r="163" spans="1:4" ht="69" x14ac:dyDescent="0.25">
      <c r="A163" s="321" t="s">
        <v>134</v>
      </c>
      <c r="B163" s="43" t="s">
        <v>440</v>
      </c>
      <c r="C163" s="37" t="s">
        <v>355</v>
      </c>
    </row>
    <row r="164" spans="1:4" ht="77.400000000000006" customHeight="1" thickBot="1" x14ac:dyDescent="0.3">
      <c r="A164" s="321" t="s">
        <v>146</v>
      </c>
      <c r="B164" s="57" t="s">
        <v>163</v>
      </c>
      <c r="C164" s="47" t="s">
        <v>356</v>
      </c>
    </row>
    <row r="165" spans="1:4" ht="14.4" thickBot="1" x14ac:dyDescent="0.3">
      <c r="A165" s="317" t="s">
        <v>495</v>
      </c>
      <c r="B165" s="93" t="s">
        <v>37</v>
      </c>
      <c r="C165" s="94"/>
    </row>
    <row r="166" spans="1:4" ht="55.2" x14ac:dyDescent="0.25">
      <c r="A166" s="87" t="s">
        <v>650</v>
      </c>
      <c r="B166" s="92" t="s">
        <v>303</v>
      </c>
      <c r="C166" s="368" t="s">
        <v>410</v>
      </c>
    </row>
    <row r="167" spans="1:4" ht="45" customHeight="1" x14ac:dyDescent="0.25">
      <c r="A167" s="321" t="s">
        <v>135</v>
      </c>
      <c r="B167" s="2" t="s">
        <v>305</v>
      </c>
      <c r="C167" s="369"/>
      <c r="D167" s="35"/>
    </row>
    <row r="168" spans="1:4" ht="46.35" customHeight="1" x14ac:dyDescent="0.25">
      <c r="A168" s="321" t="s">
        <v>136</v>
      </c>
      <c r="B168" s="2" t="s">
        <v>306</v>
      </c>
      <c r="C168" s="369"/>
      <c r="D168" s="35"/>
    </row>
    <row r="169" spans="1:4" ht="59.1" customHeight="1" x14ac:dyDescent="0.25">
      <c r="A169" s="321" t="s">
        <v>137</v>
      </c>
      <c r="B169" s="2" t="s">
        <v>22</v>
      </c>
      <c r="C169" s="369"/>
      <c r="D169" s="35"/>
    </row>
    <row r="170" spans="1:4" ht="41.4" x14ac:dyDescent="0.25">
      <c r="A170" s="321" t="s">
        <v>138</v>
      </c>
      <c r="B170" s="2" t="s">
        <v>23</v>
      </c>
      <c r="C170" s="369"/>
      <c r="D170" s="35"/>
    </row>
    <row r="171" spans="1:4" ht="195" customHeight="1" thickBot="1" x14ac:dyDescent="0.3">
      <c r="A171" s="321" t="s">
        <v>139</v>
      </c>
      <c r="B171" s="2" t="s">
        <v>307</v>
      </c>
      <c r="C171" s="370"/>
      <c r="D171" s="35"/>
    </row>
    <row r="172" spans="1:4" ht="14.4" thickBot="1" x14ac:dyDescent="0.3">
      <c r="A172" s="319" t="s">
        <v>208</v>
      </c>
      <c r="B172" s="93" t="s">
        <v>55</v>
      </c>
      <c r="C172" s="97"/>
    </row>
    <row r="173" spans="1:4" ht="156.6" customHeight="1" x14ac:dyDescent="0.25">
      <c r="A173" s="95" t="s">
        <v>650</v>
      </c>
      <c r="B173" s="96" t="s">
        <v>358</v>
      </c>
      <c r="C173" s="108" t="s">
        <v>438</v>
      </c>
    </row>
    <row r="174" spans="1:4" ht="409.35" customHeight="1" x14ac:dyDescent="0.25">
      <c r="A174" s="95" t="s">
        <v>650</v>
      </c>
      <c r="B174" s="96"/>
      <c r="C174" s="108" t="s">
        <v>680</v>
      </c>
    </row>
    <row r="175" spans="1:4" ht="100.35" customHeight="1" x14ac:dyDescent="0.25">
      <c r="A175" s="321" t="s">
        <v>209</v>
      </c>
      <c r="B175" s="44" t="s">
        <v>282</v>
      </c>
      <c r="C175" s="37" t="s">
        <v>361</v>
      </c>
    </row>
    <row r="176" spans="1:4" ht="110.4" x14ac:dyDescent="0.25">
      <c r="A176" s="321" t="s">
        <v>210</v>
      </c>
      <c r="B176" s="43" t="s">
        <v>173</v>
      </c>
      <c r="C176" s="37" t="s">
        <v>360</v>
      </c>
    </row>
    <row r="177" spans="1:3" ht="96.6" x14ac:dyDescent="0.25">
      <c r="A177" s="321" t="s">
        <v>211</v>
      </c>
      <c r="B177" s="44" t="s">
        <v>359</v>
      </c>
      <c r="C177" s="37" t="s">
        <v>411</v>
      </c>
    </row>
    <row r="178" spans="1:3" ht="69" x14ac:dyDescent="0.25">
      <c r="A178" s="321" t="s">
        <v>212</v>
      </c>
      <c r="B178" s="44" t="s">
        <v>283</v>
      </c>
      <c r="C178" s="37" t="s">
        <v>362</v>
      </c>
    </row>
    <row r="179" spans="1:3" ht="29.1" customHeight="1" x14ac:dyDescent="0.25">
      <c r="A179" s="321" t="s">
        <v>213</v>
      </c>
      <c r="B179" s="44" t="s">
        <v>284</v>
      </c>
      <c r="C179" s="371" t="s">
        <v>363</v>
      </c>
    </row>
    <row r="180" spans="1:3" ht="75.599999999999994" customHeight="1" x14ac:dyDescent="0.25">
      <c r="A180" s="321" t="s">
        <v>214</v>
      </c>
      <c r="B180" s="43" t="s">
        <v>166</v>
      </c>
      <c r="C180" s="372"/>
    </row>
    <row r="181" spans="1:3" ht="90" customHeight="1" x14ac:dyDescent="0.25">
      <c r="A181" s="321" t="s">
        <v>215</v>
      </c>
      <c r="B181" s="45" t="s">
        <v>285</v>
      </c>
      <c r="C181" s="37" t="s">
        <v>364</v>
      </c>
    </row>
    <row r="182" spans="1:3" ht="13.8" x14ac:dyDescent="0.25">
      <c r="A182" s="321" t="s">
        <v>216</v>
      </c>
      <c r="B182" s="44" t="s">
        <v>286</v>
      </c>
      <c r="C182" s="371" t="s">
        <v>412</v>
      </c>
    </row>
    <row r="183" spans="1:3" ht="31.35" customHeight="1" x14ac:dyDescent="0.25">
      <c r="A183" s="321" t="s">
        <v>217</v>
      </c>
      <c r="B183" s="43" t="s">
        <v>169</v>
      </c>
      <c r="C183" s="372"/>
    </row>
    <row r="184" spans="1:3" ht="27.6" x14ac:dyDescent="0.25">
      <c r="A184" s="321" t="s">
        <v>218</v>
      </c>
      <c r="B184" s="44" t="s">
        <v>287</v>
      </c>
      <c r="C184" s="371" t="s">
        <v>365</v>
      </c>
    </row>
    <row r="185" spans="1:3" ht="27.6" x14ac:dyDescent="0.25">
      <c r="A185" s="321" t="s">
        <v>219</v>
      </c>
      <c r="B185" s="43" t="s">
        <v>171</v>
      </c>
      <c r="C185" s="372"/>
    </row>
    <row r="186" spans="1:3" ht="42" thickBot="1" x14ac:dyDescent="0.3">
      <c r="A186" s="321" t="s">
        <v>220</v>
      </c>
      <c r="B186" s="57" t="s">
        <v>4</v>
      </c>
      <c r="C186" s="47" t="s">
        <v>366</v>
      </c>
    </row>
    <row r="187" spans="1:3" ht="14.4" thickBot="1" x14ac:dyDescent="0.3">
      <c r="A187" s="319" t="s">
        <v>221</v>
      </c>
      <c r="B187" s="93" t="s">
        <v>88</v>
      </c>
      <c r="C187" s="97"/>
    </row>
    <row r="188" spans="1:3" ht="41.4" x14ac:dyDescent="0.25">
      <c r="A188" s="95" t="s">
        <v>650</v>
      </c>
      <c r="B188" s="96" t="s">
        <v>172</v>
      </c>
      <c r="C188" s="373" t="s">
        <v>369</v>
      </c>
    </row>
    <row r="189" spans="1:3" ht="45" customHeight="1" x14ac:dyDescent="0.25">
      <c r="A189" s="321" t="s">
        <v>222</v>
      </c>
      <c r="B189" s="18" t="s">
        <v>368</v>
      </c>
      <c r="C189" s="374"/>
    </row>
    <row r="190" spans="1:3" ht="41.4" x14ac:dyDescent="0.25">
      <c r="A190" s="321" t="s">
        <v>223</v>
      </c>
      <c r="B190" s="18" t="s">
        <v>288</v>
      </c>
      <c r="C190" s="374"/>
    </row>
    <row r="191" spans="1:3" ht="234" customHeight="1" thickBot="1" x14ac:dyDescent="0.3">
      <c r="A191" s="321" t="s">
        <v>224</v>
      </c>
      <c r="B191" s="98" t="s">
        <v>367</v>
      </c>
      <c r="C191" s="374"/>
    </row>
    <row r="192" spans="1:3" ht="14.4" thickBot="1" x14ac:dyDescent="0.3">
      <c r="A192" s="99" t="s">
        <v>650</v>
      </c>
      <c r="B192" s="100"/>
      <c r="C192" s="101"/>
    </row>
    <row r="193" spans="1:3" hidden="1" x14ac:dyDescent="0.25">
      <c r="A193" s="1" t="s">
        <v>650</v>
      </c>
      <c r="C193" s="38"/>
    </row>
    <row r="194" spans="1:3" x14ac:dyDescent="0.25"/>
  </sheetData>
  <sheetProtection sheet="1" objects="1" scenarios="1"/>
  <mergeCells count="43">
    <mergeCell ref="C47:C49"/>
    <mergeCell ref="A4:A5"/>
    <mergeCell ref="B4:B5"/>
    <mergeCell ref="C4:C11"/>
    <mergeCell ref="C13:C17"/>
    <mergeCell ref="C19:C20"/>
    <mergeCell ref="C22:C24"/>
    <mergeCell ref="C26:C30"/>
    <mergeCell ref="C32:C34"/>
    <mergeCell ref="C36:C38"/>
    <mergeCell ref="C40:C41"/>
    <mergeCell ref="C43:C45"/>
    <mergeCell ref="A91:A92"/>
    <mergeCell ref="B91:B92"/>
    <mergeCell ref="C91:C98"/>
    <mergeCell ref="C51:C52"/>
    <mergeCell ref="C54:C55"/>
    <mergeCell ref="C57:C59"/>
    <mergeCell ref="C61:C63"/>
    <mergeCell ref="C65:C66"/>
    <mergeCell ref="C71:C73"/>
    <mergeCell ref="C128:C132"/>
    <mergeCell ref="C75:C77"/>
    <mergeCell ref="C79:C81"/>
    <mergeCell ref="C83:C84"/>
    <mergeCell ref="C86:C88"/>
    <mergeCell ref="C100:C106"/>
    <mergeCell ref="C109:C112"/>
    <mergeCell ref="C114:C115"/>
    <mergeCell ref="C118:C122"/>
    <mergeCell ref="C124:C126"/>
    <mergeCell ref="C134:C136"/>
    <mergeCell ref="C138:C141"/>
    <mergeCell ref="C143:C146"/>
    <mergeCell ref="C148:C153"/>
    <mergeCell ref="A156:A157"/>
    <mergeCell ref="B156:B157"/>
    <mergeCell ref="C156:C157"/>
    <mergeCell ref="C166:C171"/>
    <mergeCell ref="C179:C180"/>
    <mergeCell ref="C182:C183"/>
    <mergeCell ref="C184:C185"/>
    <mergeCell ref="C188:C191"/>
  </mergeCells>
  <hyperlinks>
    <hyperlink ref="A2" location="'Checklist'!A2" display="A. Food Safety Management Systems" xr:uid="{00000000-0004-0000-0600-000000000000}"/>
    <hyperlink ref="A3" location="'Checklist'!A3" display="B.A 1" xr:uid="{00000000-0004-0000-0600-000001000000}"/>
    <hyperlink ref="A7" location="'Checklist'!A5" display="B.A 1.2" xr:uid="{00000000-0004-0000-0600-000002000000}"/>
    <hyperlink ref="A8" location="'Checklist'!A6" display="B.A 1.3" xr:uid="{00000000-0004-0000-0600-000003000000}"/>
    <hyperlink ref="A9" location="'Checklist'!A7" display="B.A 1.4" xr:uid="{00000000-0004-0000-0600-000004000000}"/>
    <hyperlink ref="A10" location="'Checklist'!A8" display="B.A 1.5" xr:uid="{00000000-0004-0000-0600-000005000000}"/>
    <hyperlink ref="A11" location="'Checklist'!A9" display="B.A 1.6" xr:uid="{00000000-0004-0000-0600-000006000000}"/>
    <hyperlink ref="A12" location="'Checklist'!A10" display="B.A 2" xr:uid="{00000000-0004-0000-0600-000007000000}"/>
    <hyperlink ref="A14" location="'Checklist'!A11" display="B.A 2.1" xr:uid="{00000000-0004-0000-0600-000008000000}"/>
    <hyperlink ref="A15" location="'Checklist'!A12" display="B.A 2.2" xr:uid="{00000000-0004-0000-0600-000009000000}"/>
    <hyperlink ref="A16" location="'Checklist'!A13" display="B.A 2.3" xr:uid="{00000000-0004-0000-0600-00000A000000}"/>
    <hyperlink ref="A17" location="'Checklist'!A14" display="B.A 2.4" xr:uid="{00000000-0004-0000-0600-00000B000000}"/>
    <hyperlink ref="A18" location="'Checklist'!A15" display="I.A 2" xr:uid="{00000000-0004-0000-0600-00000C000000}"/>
    <hyperlink ref="A20" location="'Checklist'!A16" display="I.A 2.5" xr:uid="{00000000-0004-0000-0600-00000D000000}"/>
    <hyperlink ref="A21" location="'Checklist'!A17" display="B.A 3" xr:uid="{00000000-0004-0000-0600-00000E000000}"/>
    <hyperlink ref="A23" location="'Checklist'!A18" display="B.A 3.1" xr:uid="{00000000-0004-0000-0600-00000F000000}"/>
    <hyperlink ref="A24" location="'Checklist'!A19" display="B.A 3.2" xr:uid="{00000000-0004-0000-0600-000010000000}"/>
    <hyperlink ref="A25" location="'Checklist'!A20" display="I.A 3" xr:uid="{00000000-0004-0000-0600-000011000000}"/>
    <hyperlink ref="A27" location="'Checklist'!A21" display="I.A 3.3" xr:uid="{00000000-0004-0000-0600-000012000000}"/>
    <hyperlink ref="A28" location="'Checklist'!A22" display="I.A 3.4" xr:uid="{00000000-0004-0000-0600-000013000000}"/>
    <hyperlink ref="A29" location="'Checklist'!A23" display="I.A 3.5" xr:uid="{00000000-0004-0000-0600-000014000000}"/>
    <hyperlink ref="A30" location="'Checklist'!A24" display="I.A 3.6" xr:uid="{00000000-0004-0000-0600-000015000000}"/>
    <hyperlink ref="A31" location="'Checklist'!A25" display="B.A 4" xr:uid="{00000000-0004-0000-0600-000016000000}"/>
    <hyperlink ref="A33" location="'Checklist'!A26" display="B.A 4.1" xr:uid="{00000000-0004-0000-0600-000017000000}"/>
    <hyperlink ref="A34" location="'Checklist'!A27" display="B.A 4.2" xr:uid="{00000000-0004-0000-0600-000018000000}"/>
    <hyperlink ref="A35" location="'Checklist'!A28" display="B.A 5" xr:uid="{00000000-0004-0000-0600-000019000000}"/>
    <hyperlink ref="A37" location="'Checklist'!A29" display="B.A 5.1" xr:uid="{00000000-0004-0000-0600-00001A000000}"/>
    <hyperlink ref="A38" location="'Checklist'!A30" display="B.A 5.2" xr:uid="{00000000-0004-0000-0600-00001B000000}"/>
    <hyperlink ref="A39" location="'Checklist'!A31" display="B.A 6" xr:uid="{00000000-0004-0000-0600-00001C000000}"/>
    <hyperlink ref="A41" location="'Checklist'!A32" display="B.A 6.1" xr:uid="{00000000-0004-0000-0600-00001D000000}"/>
    <hyperlink ref="A42" location="'Checklist'!A33" display="I.A 6" xr:uid="{00000000-0004-0000-0600-00001E000000}"/>
    <hyperlink ref="A44" location="'Checklist'!A34" display="I.A 6.2" xr:uid="{00000000-0004-0000-0600-00001F000000}"/>
    <hyperlink ref="A45" location="'Checklist'!A35" display="I.A 6.3" xr:uid="{00000000-0004-0000-0600-000020000000}"/>
    <hyperlink ref="A46" location="'Checklist'!A36" display="B.A 7" xr:uid="{00000000-0004-0000-0600-000021000000}"/>
    <hyperlink ref="A48" location="'Checklist'!A37" display="B.A 7.1" xr:uid="{00000000-0004-0000-0600-000022000000}"/>
    <hyperlink ref="A49" location="'Checklist'!A38" display="B.A 7.2" xr:uid="{00000000-0004-0000-0600-000023000000}"/>
    <hyperlink ref="A50" location="'Checklist'!A39" display="I.A 7" xr:uid="{00000000-0004-0000-0600-000024000000}"/>
    <hyperlink ref="A52" location="'Checklist'!A40" display="I.A 7.1" xr:uid="{00000000-0004-0000-0600-000025000000}"/>
    <hyperlink ref="A53" location="'Checklist'!A41" display="B.A 8" xr:uid="{00000000-0004-0000-0600-000026000000}"/>
    <hyperlink ref="A55" location="'Checklist'!A42" display="B.A 8.1" xr:uid="{00000000-0004-0000-0600-000027000000}"/>
    <hyperlink ref="A56" location="'Checklist'!A43" display="I.A 8" xr:uid="{00000000-0004-0000-0600-000028000000}"/>
    <hyperlink ref="A58" location="'Checklist'!A44" display="I.A 8.2" xr:uid="{00000000-0004-0000-0600-000029000000}"/>
    <hyperlink ref="A59" location="'Checklist'!A45" display="I.A 8.3" xr:uid="{00000000-0004-0000-0600-00002A000000}"/>
    <hyperlink ref="A60" location="'Checklist'!A46" display="B.A 9" xr:uid="{00000000-0004-0000-0600-00002B000000}"/>
    <hyperlink ref="A62" location="'Checklist'!A47" display="B.A 9. 1" xr:uid="{00000000-0004-0000-0600-00002C000000}"/>
    <hyperlink ref="A63" location="'Checklist'!A48" display="B.A 9.2" xr:uid="{00000000-0004-0000-0600-00002D000000}"/>
    <hyperlink ref="A64" location="'Checklist'!A49" display="I.A 9" xr:uid="{00000000-0004-0000-0600-00002E000000}"/>
    <hyperlink ref="A66" location="'Checklist'!A50" display="I.A 9.3" xr:uid="{00000000-0004-0000-0600-00002F000000}"/>
    <hyperlink ref="A67" location="'Checklist'!A51" display="I.A 9.4" xr:uid="{00000000-0004-0000-0600-000030000000}"/>
    <hyperlink ref="A68" location="'Checklist'!A52" display="I.A 9.5" xr:uid="{00000000-0004-0000-0600-000031000000}"/>
    <hyperlink ref="A69" location="'Checklist'!A53" display="I.A 9.6" xr:uid="{00000000-0004-0000-0600-000032000000}"/>
    <hyperlink ref="A70" location="'Checklist'!A54" display="I.A 10" xr:uid="{00000000-0004-0000-0600-000033000000}"/>
    <hyperlink ref="A72" location="'Checklist'!A55" display="I.A 10.1" xr:uid="{00000000-0004-0000-0600-000034000000}"/>
    <hyperlink ref="A73" location="'Checklist'!A56" display="I.A 10.2" xr:uid="{00000000-0004-0000-0600-000035000000}"/>
    <hyperlink ref="A74" location="'Checklist'!A57" display="I.A 11" xr:uid="{00000000-0004-0000-0600-000036000000}"/>
    <hyperlink ref="A76" location="'Checklist'!A58" display="I.A 11.1" xr:uid="{00000000-0004-0000-0600-000037000000}"/>
    <hyperlink ref="A77" location="'Checklist'!A59" display="I.A 11.2" xr:uid="{00000000-0004-0000-0600-000038000000}"/>
    <hyperlink ref="A78" location="'Checklist'!A60" display="I.A 12" xr:uid="{00000000-0004-0000-0600-000039000000}"/>
    <hyperlink ref="A80" location="'Checklist'!A61" display="I.A 12.1" xr:uid="{00000000-0004-0000-0600-00003A000000}"/>
    <hyperlink ref="A81" location="'Checklist'!A62" display="I.A 12.2" xr:uid="{00000000-0004-0000-0600-00003B000000}"/>
    <hyperlink ref="A82" location="'Checklist'!A63" display="I.A 13" xr:uid="{00000000-0004-0000-0600-00003C000000}"/>
    <hyperlink ref="A84" location="'Checklist'!A64" display="I.A 13.1" xr:uid="{00000000-0004-0000-0600-00003D000000}"/>
    <hyperlink ref="A85" location="'Checklist'!A65" display="I.A 14" xr:uid="{00000000-0004-0000-0600-00003E000000}"/>
    <hyperlink ref="A87" location="'Checklist'!A66" display="I.A 14.1" xr:uid="{00000000-0004-0000-0600-00003F000000}"/>
    <hyperlink ref="A88" location="'Checklist'!A67" display="I.A 14.2" xr:uid="{00000000-0004-0000-0600-000040000000}"/>
    <hyperlink ref="A89" location="'Checklist'!A68" display="B. Good Manufacturing Practices (GMPs)" xr:uid="{00000000-0004-0000-0600-000041000000}"/>
    <hyperlink ref="A90" location="'Checklist'!A69" display="B.B 1" xr:uid="{00000000-0004-0000-0600-000042000000}"/>
    <hyperlink ref="A93" location="'Checklist'!A70" display="B.B 1.1" xr:uid="{00000000-0004-0000-0600-000043000000}"/>
    <hyperlink ref="A94" location="'Checklist'!A71" display="B.B 1.2" xr:uid="{00000000-0004-0000-0600-000044000000}"/>
    <hyperlink ref="A95" location="'Checklist'!A72" display="B.B 1.3" xr:uid="{00000000-0004-0000-0600-000045000000}"/>
    <hyperlink ref="A96" location="'Checklist'!A73" display="B.B 1.4" xr:uid="{00000000-0004-0000-0600-000046000000}"/>
    <hyperlink ref="A97" location="'Checklist'!A74" display="B.B 1.5" xr:uid="{00000000-0004-0000-0600-000047000000}"/>
    <hyperlink ref="A98" location="'Checklist'!A75" display="B.B 1.6" xr:uid="{00000000-0004-0000-0600-000048000000}"/>
    <hyperlink ref="A99" location="'Checklist'!A76" display="B.B 2" xr:uid="{00000000-0004-0000-0600-000049000000}"/>
    <hyperlink ref="A101" location="'Checklist'!A77" display="B.B 2.1" xr:uid="{00000000-0004-0000-0600-00004A000000}"/>
    <hyperlink ref="A102" location="'Checklist'!A78" display="B.B 2.2" xr:uid="{00000000-0004-0000-0600-00004B000000}"/>
    <hyperlink ref="A103" location="'Checklist'!A79" display="B.B 2.3" xr:uid="{00000000-0004-0000-0600-00004C000000}"/>
    <hyperlink ref="A104" location="'Checklist'!A80" display="B.B 2.4" xr:uid="{00000000-0004-0000-0600-00004D000000}"/>
    <hyperlink ref="A105" location="'Checklist'!A81" display="B.B 2.5" xr:uid="{00000000-0004-0000-0600-00004E000000}"/>
    <hyperlink ref="A106" location="'Checklist'!A82" display="B.B 2.6" xr:uid="{00000000-0004-0000-0600-00004F000000}"/>
    <hyperlink ref="A108" location="'Checklist'!A83" display="B.B 3" xr:uid="{00000000-0004-0000-0600-000050000000}"/>
    <hyperlink ref="A110" location="'Checklist'!A84" display="B.B 3.1" xr:uid="{00000000-0004-0000-0600-000051000000}"/>
    <hyperlink ref="A111" location="'Checklist'!A85" display="B.B 3.2" xr:uid="{00000000-0004-0000-0600-000052000000}"/>
    <hyperlink ref="A112" location="'Checklist'!A86" display="B.B 3.3" xr:uid="{00000000-0004-0000-0600-000053000000}"/>
    <hyperlink ref="A113" location="'Checklist'!A87" display="B.B 4" xr:uid="{00000000-0004-0000-0600-000054000000}"/>
    <hyperlink ref="A115" location="'Checklist'!A88" display="B.B 4.1" xr:uid="{00000000-0004-0000-0600-000055000000}"/>
    <hyperlink ref="A117" location="'Checklist'!A89" display="B.B 5" xr:uid="{00000000-0004-0000-0600-000056000000}"/>
    <hyperlink ref="A119" location="'Checklist'!A90" display="B.B 5.1" xr:uid="{00000000-0004-0000-0600-000057000000}"/>
    <hyperlink ref="A120" location="'Checklist'!A91" display="B.B 5.2" xr:uid="{00000000-0004-0000-0600-000058000000}"/>
    <hyperlink ref="A121" location="'Checklist'!A92" display="B.B 5.3" xr:uid="{00000000-0004-0000-0600-000059000000}"/>
    <hyperlink ref="A122" location="'Checklist'!A93" display="B.B 5.4" xr:uid="{00000000-0004-0000-0600-00005A000000}"/>
    <hyperlink ref="A123" location="'Checklist'!A94" display="B.B 6" xr:uid="{00000000-0004-0000-0600-00005B000000}"/>
    <hyperlink ref="A125" location="'Checklist'!A95" display="B.B 6.1" xr:uid="{00000000-0004-0000-0600-00005C000000}"/>
    <hyperlink ref="A126" location="'Checklist'!A96" display="B.B 6.2" xr:uid="{00000000-0004-0000-0600-00005D000000}"/>
    <hyperlink ref="A127" location="'Checklist'!A97" display="B.B 7" xr:uid="{00000000-0004-0000-0600-00005E000000}"/>
    <hyperlink ref="A129" location="'Checklist'!A98" display="B.B 7.1" xr:uid="{00000000-0004-0000-0600-00005F000000}"/>
    <hyperlink ref="A130" location="'Checklist'!A99" display="B.B 7.2" xr:uid="{00000000-0004-0000-0600-000060000000}"/>
    <hyperlink ref="A131" location="'Checklist'!A100" display="B.B 7.3" xr:uid="{00000000-0004-0000-0600-000061000000}"/>
    <hyperlink ref="A132" location="'Checklist'!A101" display="B.B 7.4" xr:uid="{00000000-0004-0000-0600-000062000000}"/>
    <hyperlink ref="A133" location="'Checklist'!A102" display="B.B 8" xr:uid="{00000000-0004-0000-0600-000063000000}"/>
    <hyperlink ref="A135" location="'Checklist'!A103" display="B.B 8.1" xr:uid="{00000000-0004-0000-0600-000064000000}"/>
    <hyperlink ref="A136" location="'Checklist'!A104" display="B.B 8.2" xr:uid="{00000000-0004-0000-0600-000065000000}"/>
    <hyperlink ref="A137" location="'Checklist'!A105" display="B.B 9" xr:uid="{00000000-0004-0000-0600-000066000000}"/>
    <hyperlink ref="A139" location="'Checklist'!A106" display="B.B 9.1" xr:uid="{00000000-0004-0000-0600-000067000000}"/>
    <hyperlink ref="A140" location="'Checklist'!A107" display="B.B 9.2" xr:uid="{00000000-0004-0000-0600-000068000000}"/>
    <hyperlink ref="A141" location="'Checklist'!A108" display="B.B 9.3" xr:uid="{00000000-0004-0000-0600-000069000000}"/>
    <hyperlink ref="A142" location="'Checklist'!A109" display="I.B 9" xr:uid="{00000000-0004-0000-0600-00006A000000}"/>
    <hyperlink ref="A144" location="'Checklist'!A110" display="I.B 9.1" xr:uid="{00000000-0004-0000-0600-00006B000000}"/>
    <hyperlink ref="A145" location="'Checklist'!A111" display="I.B 9.2" xr:uid="{00000000-0004-0000-0600-00006C000000}"/>
    <hyperlink ref="A146" location="'Checklist'!A112" display="I.B 9.3" xr:uid="{00000000-0004-0000-0600-00006D000000}"/>
    <hyperlink ref="A147" location="'Checklist'!A113" display="I.B 10" xr:uid="{00000000-0004-0000-0600-00006E000000}"/>
    <hyperlink ref="A149" location="'Checklist'!A114" display="I.B 10.1" xr:uid="{00000000-0004-0000-0600-00006F000000}"/>
    <hyperlink ref="A150" location="'Checklist'!A115" display="I.B 10.2" xr:uid="{00000000-0004-0000-0600-000070000000}"/>
    <hyperlink ref="A151" location="'Checklist'!A116" display="I.B 10.3" xr:uid="{00000000-0004-0000-0600-000071000000}"/>
    <hyperlink ref="A152" location="'Checklist'!A117" display="I.B 10.4" xr:uid="{00000000-0004-0000-0600-000072000000}"/>
    <hyperlink ref="A153" location="'Checklist'!A118" display="I.B 10.5" xr:uid="{00000000-0004-0000-0600-000073000000}"/>
    <hyperlink ref="A154" location="'Checklist'!A119" display="C. Control of Food Hazards" xr:uid="{00000000-0004-0000-0600-000074000000}"/>
    <hyperlink ref="A155" location="'Checklist'!A120" display="B.C 1" xr:uid="{00000000-0004-0000-0600-000075000000}"/>
    <hyperlink ref="A159" location="'Checklist'!A121" display="B.C 1.1" xr:uid="{00000000-0004-0000-0600-000076000000}"/>
    <hyperlink ref="A160" location="'Checklist'!A122" display="B.C 1.2" xr:uid="{00000000-0004-0000-0600-000077000000}"/>
    <hyperlink ref="A161" location="'Checklist'!A123" display="B.C 1.3" xr:uid="{00000000-0004-0000-0600-000078000000}"/>
    <hyperlink ref="A162" location="'Checklist'!A124" display="B.C 1.4" xr:uid="{00000000-0004-0000-0600-000079000000}"/>
    <hyperlink ref="A163" location="'Checklist'!A125" display="B.C 1.5" xr:uid="{00000000-0004-0000-0600-00007A000000}"/>
    <hyperlink ref="A164" location="'Checklist'!A126" display="B.C 1.6" xr:uid="{00000000-0004-0000-0600-00007B000000}"/>
    <hyperlink ref="A165" location="'Checklist'!A127" display="B.C 2" xr:uid="{00000000-0004-0000-0600-00007C000000}"/>
    <hyperlink ref="A167" location="'Checklist'!A128" display="B.C 2.1" xr:uid="{00000000-0004-0000-0600-00007D000000}"/>
    <hyperlink ref="A168" location="'Checklist'!A129" display="B.C 2.2" xr:uid="{00000000-0004-0000-0600-00007E000000}"/>
    <hyperlink ref="A169" location="'Checklist'!A130" display="B.C 2.3" xr:uid="{00000000-0004-0000-0600-00007F000000}"/>
    <hyperlink ref="A170" location="'Checklist'!A131" display="B.C 2.4" xr:uid="{00000000-0004-0000-0600-000080000000}"/>
    <hyperlink ref="A171" location="'Checklist'!A132" display="B.C 2.5" xr:uid="{00000000-0004-0000-0600-000081000000}"/>
    <hyperlink ref="A172" location="'Checklist'!A133" display="I.C 3" xr:uid="{00000000-0004-0000-0600-000082000000}"/>
    <hyperlink ref="A175" location="'Checklist'!A134" display="I.C 3.1" xr:uid="{00000000-0004-0000-0600-000083000000}"/>
    <hyperlink ref="A176" location="'Checklist'!A135" display="I.C 3.2" xr:uid="{00000000-0004-0000-0600-000084000000}"/>
    <hyperlink ref="A177" location="'Checklist'!A136" display="I.C 3.3" xr:uid="{00000000-0004-0000-0600-000085000000}"/>
    <hyperlink ref="A178" location="'Checklist'!A137" display="I.C 3.4" xr:uid="{00000000-0004-0000-0600-000086000000}"/>
    <hyperlink ref="A179" location="'Checklist'!A138" display="I.C 3.5" xr:uid="{00000000-0004-0000-0600-000087000000}"/>
    <hyperlink ref="A180" location="'Checklist'!A139" display="I.C 3.6" xr:uid="{00000000-0004-0000-0600-000088000000}"/>
    <hyperlink ref="A181" location="'Checklist'!A140" display="I.C 3.7" xr:uid="{00000000-0004-0000-0600-000089000000}"/>
    <hyperlink ref="A182" location="'Checklist'!A141" display="I.C 3.8" xr:uid="{00000000-0004-0000-0600-00008A000000}"/>
    <hyperlink ref="A183" location="'Checklist'!A142" display="I.C 3.9" xr:uid="{00000000-0004-0000-0600-00008B000000}"/>
    <hyperlink ref="A184" location="'Checklist'!A143" display="I.C 3.10" xr:uid="{00000000-0004-0000-0600-00008C000000}"/>
    <hyperlink ref="A185" location="'Checklist'!A144" display="I.C 3.11" xr:uid="{00000000-0004-0000-0600-00008D000000}"/>
    <hyperlink ref="A186" location="'Checklist'!A145" display="I.C 3.12" xr:uid="{00000000-0004-0000-0600-00008E000000}"/>
    <hyperlink ref="A187" location="'Checklist'!A146" display="I.C 4" xr:uid="{00000000-0004-0000-0600-00008F000000}"/>
    <hyperlink ref="A189" location="'Checklist'!A147" display="I.C 4.1" xr:uid="{00000000-0004-0000-0600-000090000000}"/>
    <hyperlink ref="A190" location="'Checklist'!A148" display="I.C 4.2" xr:uid="{00000000-0004-0000-0600-000091000000}"/>
    <hyperlink ref="A191" location="'Checklist'!A149" display="I.C 4.3" xr:uid="{00000000-0004-0000-0600-000092000000}"/>
  </hyperlinks>
  <pageMargins left="0.70866141732283472" right="0.70866141732283472" top="0.51181102362204722" bottom="0.47244094488188981" header="0.31496062992125984" footer="0.31496062992125984"/>
  <pageSetup paperSize="9" scale="68" fitToHeight="0" orientation="landscape" horizontalDpi="1200" verticalDpi="1200"/>
  <headerFooter>
    <oddHeader>&amp;CUser Guidance</oddHeader>
    <oddFooter>&amp;CGFSI Global Markets Programme Manufacturing: Edition 2 April 2015</oddFooter>
  </headerFooter>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20"/>
  <sheetViews>
    <sheetView topLeftCell="A7" workbookViewId="0">
      <selection activeCell="D6" sqref="D6"/>
    </sheetView>
  </sheetViews>
  <sheetFormatPr defaultColWidth="8.88671875" defaultRowHeight="13.2" x14ac:dyDescent="0.25"/>
  <cols>
    <col min="1" max="1" width="148.6640625" customWidth="1"/>
  </cols>
  <sheetData>
    <row r="1" spans="1:1" ht="15.6" x14ac:dyDescent="0.25">
      <c r="A1" s="332" t="s">
        <v>140</v>
      </c>
    </row>
    <row r="2" spans="1:1" ht="28.8" x14ac:dyDescent="0.25">
      <c r="A2" s="326" t="s">
        <v>451</v>
      </c>
    </row>
    <row r="3" spans="1:1" ht="57.6" x14ac:dyDescent="0.25">
      <c r="A3" s="326" t="s">
        <v>452</v>
      </c>
    </row>
    <row r="4" spans="1:1" ht="86.4" x14ac:dyDescent="0.25">
      <c r="A4" s="326" t="s">
        <v>453</v>
      </c>
    </row>
    <row r="5" spans="1:1" ht="43.8" thickBot="1" x14ac:dyDescent="0.3">
      <c r="A5" s="327" t="s">
        <v>454</v>
      </c>
    </row>
    <row r="6" spans="1:1" ht="15" thickBot="1" x14ac:dyDescent="0.3">
      <c r="A6" s="109"/>
    </row>
    <row r="7" spans="1:1" ht="15.6" x14ac:dyDescent="0.25">
      <c r="A7" s="333" t="s">
        <v>141</v>
      </c>
    </row>
    <row r="8" spans="1:1" ht="28.8" x14ac:dyDescent="0.25">
      <c r="A8" s="326" t="s">
        <v>446</v>
      </c>
    </row>
    <row r="9" spans="1:1" ht="14.4" x14ac:dyDescent="0.25">
      <c r="A9" s="326" t="s">
        <v>447</v>
      </c>
    </row>
    <row r="10" spans="1:1" ht="43.2" x14ac:dyDescent="0.25">
      <c r="A10" s="328" t="s">
        <v>448</v>
      </c>
    </row>
    <row r="11" spans="1:1" ht="28.8" x14ac:dyDescent="0.25">
      <c r="A11" s="328" t="s">
        <v>449</v>
      </c>
    </row>
    <row r="12" spans="1:1" ht="43.8" thickBot="1" x14ac:dyDescent="0.3">
      <c r="A12" s="329" t="s">
        <v>450</v>
      </c>
    </row>
    <row r="13" spans="1:1" ht="13.8" thickBot="1" x14ac:dyDescent="0.3"/>
    <row r="14" spans="1:1" ht="14.4" x14ac:dyDescent="0.25">
      <c r="A14" s="334" t="s">
        <v>457</v>
      </c>
    </row>
    <row r="15" spans="1:1" ht="14.4" x14ac:dyDescent="0.25">
      <c r="A15" s="330" t="s">
        <v>142</v>
      </c>
    </row>
    <row r="16" spans="1:1" ht="14.4" x14ac:dyDescent="0.25">
      <c r="A16" s="330" t="s">
        <v>455</v>
      </c>
    </row>
    <row r="17" spans="1:1" ht="14.4" x14ac:dyDescent="0.25">
      <c r="A17" s="330" t="s">
        <v>143</v>
      </c>
    </row>
    <row r="18" spans="1:1" ht="14.4" x14ac:dyDescent="0.25">
      <c r="A18" s="330" t="s">
        <v>144</v>
      </c>
    </row>
    <row r="19" spans="1:1" ht="14.4" x14ac:dyDescent="0.25">
      <c r="A19" s="330" t="s">
        <v>145</v>
      </c>
    </row>
    <row r="20" spans="1:1" ht="15" thickBot="1" x14ac:dyDescent="0.3">
      <c r="A20" s="331" t="s">
        <v>456</v>
      </c>
    </row>
  </sheetData>
  <sheetProtection sheet="1" objects="1" scenarios="1"/>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How to use this Document</vt:lpstr>
      <vt:lpstr>Summary and report</vt:lpstr>
      <vt:lpstr>Checklist</vt:lpstr>
      <vt:lpstr>Conformity Overview</vt:lpstr>
      <vt:lpstr>Exemptions</vt:lpstr>
      <vt:lpstr>Lookups</vt:lpstr>
      <vt:lpstr>User Guidance</vt:lpstr>
      <vt:lpstr>Disclaimer and Logo Usage</vt:lpstr>
      <vt:lpstr>BuyingCompanySettings</vt:lpstr>
      <vt:lpstr>Checklist!Print_Area</vt:lpstr>
      <vt:lpstr>'Conformity Overview'!Print_Area</vt:lpstr>
      <vt:lpstr>Exemptions!Print_Area</vt:lpstr>
      <vt:lpstr>'How to use this Document'!Print_Area</vt:lpstr>
      <vt:lpstr>'Summary and report'!Print_Area</vt:lpstr>
      <vt:lpstr>'User Guidance'!Print_Area</vt:lpstr>
      <vt:lpstr>Checklist!Print_Titles</vt:lpstr>
      <vt:lpstr>'User Guidance'!Print_Titles</vt:lpstr>
      <vt:lpstr>SelectedLevel</vt:lpstr>
      <vt:lpstr>SelectedLevelLetter</vt:lpstr>
      <vt:lpstr>SelectedLevelNumber</vt:lpstr>
      <vt:lpstr>SelectedUserType</vt:lpstr>
      <vt:lpstr>ShowToClear</vt:lpstr>
      <vt:lpstr>UserPassMark</vt:lpstr>
      <vt:lpstr>UserTypeNumber</vt:lpstr>
    </vt:vector>
  </TitlesOfParts>
  <Company>METRO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www.ExcelConsultant.co.uk</dc:title>
  <dc:creator>Noemi.Nolden</dc:creator>
  <cp:lastModifiedBy>Rika</cp:lastModifiedBy>
  <cp:lastPrinted>2018-05-29T15:38:40Z</cp:lastPrinted>
  <dcterms:created xsi:type="dcterms:W3CDTF">2010-04-13T08:35:07Z</dcterms:created>
  <dcterms:modified xsi:type="dcterms:W3CDTF">2022-11-03T13:42:53Z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